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2" documentId="14_{1414D5EC-7A52-4157-A097-BC034CFC1728}" xr6:coauthVersionLast="45" xr6:coauthVersionMax="45" xr10:uidLastSave="{3695466F-81B2-4ABA-BC64-EEE49BE4DF16}"/>
  <bookViews>
    <workbookView xWindow="-108" yWindow="-108" windowWidth="23256" windowHeight="12576" xr2:uid="{00000000-000D-0000-FFFF-FFFF00000000}"/>
  </bookViews>
  <sheets>
    <sheet name="Laskurimal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H32" i="1" l="1"/>
  <c r="J32" i="1" s="1"/>
  <c r="M32" i="1" s="1"/>
  <c r="H31" i="1"/>
  <c r="J31" i="1" s="1"/>
  <c r="M31" i="1" s="1"/>
  <c r="H28" i="1"/>
  <c r="J28" i="1" s="1"/>
  <c r="M28" i="1" s="1"/>
  <c r="H25" i="1"/>
  <c r="J25" i="1" s="1"/>
  <c r="M25" i="1" s="1"/>
  <c r="T24" i="1"/>
  <c r="T25" i="1"/>
  <c r="T26" i="1"/>
  <c r="T27" i="1"/>
  <c r="T28" i="1"/>
  <c r="T29" i="1"/>
  <c r="T30" i="1"/>
  <c r="T31" i="1"/>
  <c r="T32" i="1"/>
  <c r="T23" i="1"/>
  <c r="F24" i="1"/>
  <c r="C24" i="1"/>
  <c r="C27" i="1"/>
  <c r="F27" i="1"/>
  <c r="R24" i="1"/>
  <c r="R25" i="1"/>
  <c r="R26" i="1"/>
  <c r="R27" i="1"/>
  <c r="R28" i="1"/>
  <c r="R29" i="1"/>
  <c r="R30" i="1"/>
  <c r="R31" i="1"/>
  <c r="R32" i="1"/>
  <c r="R23" i="1"/>
  <c r="F30" i="1"/>
  <c r="H30" i="1" s="1"/>
  <c r="J30" i="1" s="1"/>
  <c r="M30" i="1" s="1"/>
  <c r="F29" i="1"/>
  <c r="F26" i="1"/>
  <c r="H26" i="1" s="1"/>
  <c r="C30" i="1"/>
  <c r="C26" i="1"/>
  <c r="P32" i="1"/>
  <c r="P31" i="1"/>
  <c r="P30" i="1"/>
  <c r="P29" i="1"/>
  <c r="P28" i="1"/>
  <c r="P27" i="1"/>
  <c r="P26" i="1"/>
  <c r="P25" i="1"/>
  <c r="P24" i="1"/>
  <c r="O32" i="1"/>
  <c r="Q32" i="1" s="1"/>
  <c r="O31" i="1"/>
  <c r="Q31" i="1" s="1"/>
  <c r="O28" i="1"/>
  <c r="Q28" i="1" s="1"/>
  <c r="O25" i="1"/>
  <c r="Q25" i="1" s="1"/>
  <c r="O23" i="1"/>
  <c r="P23" i="1"/>
  <c r="H23" i="1"/>
  <c r="J23" i="1" s="1"/>
  <c r="M23" i="1" s="1"/>
  <c r="F36" i="1" l="1"/>
  <c r="F33" i="1"/>
  <c r="S32" i="1"/>
  <c r="U32" i="1" s="1"/>
  <c r="V32" i="1" s="1"/>
  <c r="H27" i="1"/>
  <c r="J27" i="1" s="1"/>
  <c r="M27" i="1" s="1"/>
  <c r="H29" i="1"/>
  <c r="J29" i="1" s="1"/>
  <c r="M29" i="1" s="1"/>
  <c r="Q23" i="1"/>
  <c r="S23" i="1" s="1"/>
  <c r="U23" i="1" s="1"/>
  <c r="S31" i="1"/>
  <c r="U31" i="1" s="1"/>
  <c r="V31" i="1" s="1"/>
  <c r="O26" i="1"/>
  <c r="Q26" i="1" s="1"/>
  <c r="S28" i="1"/>
  <c r="U28" i="1" s="1"/>
  <c r="V28" i="1" s="1"/>
  <c r="O30" i="1"/>
  <c r="Q30" i="1" s="1"/>
  <c r="S30" i="1" s="1"/>
  <c r="O27" i="1"/>
  <c r="S25" i="1"/>
  <c r="U25" i="1" s="1"/>
  <c r="V25" i="1" s="1"/>
  <c r="O29" i="1"/>
  <c r="H24" i="1"/>
  <c r="J24" i="1" s="1"/>
  <c r="M24" i="1" s="1"/>
  <c r="J26" i="1"/>
  <c r="M26" i="1" s="1"/>
  <c r="O24" i="1"/>
  <c r="Q29" i="1" l="1"/>
  <c r="S29" i="1" s="1"/>
  <c r="U29" i="1" s="1"/>
  <c r="V29" i="1" s="1"/>
  <c r="Q27" i="1"/>
  <c r="S27" i="1" s="1"/>
  <c r="U27" i="1" s="1"/>
  <c r="V27" i="1" s="1"/>
  <c r="O33" i="1"/>
  <c r="F37" i="1" s="1"/>
  <c r="S26" i="1"/>
  <c r="U26" i="1" s="1"/>
  <c r="V26" i="1" s="1"/>
  <c r="M33" i="1"/>
  <c r="V23" i="1"/>
  <c r="U30" i="1"/>
  <c r="V30" i="1" s="1"/>
  <c r="Q24" i="1"/>
  <c r="S24" i="1" s="1"/>
  <c r="J33" i="1"/>
  <c r="U24" i="1" l="1"/>
  <c r="V24" i="1" s="1"/>
  <c r="V33" i="1" s="1"/>
  <c r="S33" i="1"/>
  <c r="J37" i="1" l="1"/>
  <c r="J36" i="1"/>
  <c r="V36" i="1"/>
  <c r="V37" i="1"/>
  <c r="M36" i="1" l="1"/>
</calcChain>
</file>

<file path=xl/sharedStrings.xml><?xml version="1.0" encoding="utf-8"?>
<sst xmlns="http://schemas.openxmlformats.org/spreadsheetml/2006/main" count="67" uniqueCount="54">
  <si>
    <t>Henkilö 1</t>
  </si>
  <si>
    <t>Henkilö 2</t>
  </si>
  <si>
    <t>Henkilö 3</t>
  </si>
  <si>
    <t>Henkilö 4</t>
  </si>
  <si>
    <t>Henkilö 5</t>
  </si>
  <si>
    <t>Henkilö 6</t>
  </si>
  <si>
    <t>Henkilö 7</t>
  </si>
  <si>
    <t>Henkilö 8</t>
  </si>
  <si>
    <t>Henkilö 9</t>
  </si>
  <si>
    <t>Henkilö 10</t>
  </si>
  <si>
    <t>Henkilö</t>
  </si>
  <si>
    <t>Kustannus euroa/kk</t>
  </si>
  <si>
    <t>Kustannus %</t>
  </si>
  <si>
    <t>Käytettävissä oleva järjestelyerä:</t>
  </si>
  <si>
    <t>A</t>
  </si>
  <si>
    <t>Tehtävä</t>
  </si>
  <si>
    <t>B</t>
  </si>
  <si>
    <t>C</t>
  </si>
  <si>
    <t>D</t>
  </si>
  <si>
    <t>E</t>
  </si>
  <si>
    <t>A (*)</t>
  </si>
  <si>
    <t>B (*)</t>
  </si>
  <si>
    <t>C (*)</t>
  </si>
  <si>
    <t xml:space="preserve">Palvelussuhteiden lukumäärä 10, joista: </t>
  </si>
  <si>
    <t>Toteutunut järjestelyerä:</t>
  </si>
  <si>
    <t>- Henkilö 9 työskentelee tehtävässä D</t>
  </si>
  <si>
    <t>- Henkilö 10 työskentelee tehtävässä E</t>
  </si>
  <si>
    <t>Tehtävä-    kohtaisen palkan   korotus</t>
  </si>
  <si>
    <t>Kokonais- ansioista</t>
  </si>
  <si>
    <t>(***) Työaikakorvaukset ovat automaattisia eli prosentuaalisia lisä, jotka korottuvat samassa suhteessa kuin varsinainen palkka korottuu (korotuskerroin: uusi VP/vanha VP).</t>
  </si>
  <si>
    <t>8. Kokonais-ansio</t>
  </si>
  <si>
    <t>7.        Työaika-   korvaukset, auto-   maattisia lisiä (***)</t>
  </si>
  <si>
    <t>Henkilö-   kohtaisen lisän korotus</t>
  </si>
  <si>
    <t xml:space="preserve">(**) Työkokemuslisä on automaattinen eli prosentuaalinen lisä, joka korottuu samassa suhteessa kuin tehtäväkohtainen palkka korottuu (korotuskerroin: uusi TKP/vanha TKP). </t>
  </si>
  <si>
    <t>Varsinaisista palkoista</t>
  </si>
  <si>
    <t>1.           Tehtävä-    kohtainen palkka</t>
  </si>
  <si>
    <t>5.            Varsinainen palkka</t>
  </si>
  <si>
    <t>KT Kuntatyönantajat/Hotti</t>
  </si>
  <si>
    <t xml:space="preserve">Merkitse tehtäväkohtaisen palkan ja/tai henkilökohtaisen lisän korotukset näihin kahteen sarakkeeseen vihreällä merkittyihin soluihin </t>
  </si>
  <si>
    <t>Tehtäväkohtaisista palkoista ja/tai henkilökohtaisista lisistä</t>
  </si>
  <si>
    <t>2.     Henkilö-   kohtainen lisä</t>
  </si>
  <si>
    <t>3.      Työkoke-  muslisä, auto- maattinen lisä (**)</t>
  </si>
  <si>
    <t>- Henkilöt 1 ja 2 työskentelevät yhtä vaativassa tehtävässä A, henkilö 2 on osa-aikainen ja osa-aikaprosentti on 60</t>
  </si>
  <si>
    <t>- Henkilöt 3, 4 ja 5 työskentelevät yhtä vaativassa tehtävässä B</t>
  </si>
  <si>
    <t>- Henkilöt 6, 7 ja 8 työskentelevät yhtä vaativassa tehtävässä C</t>
  </si>
  <si>
    <t>Toteutuneen kustannuksen tulee olla yhtä paljon kuin käytettävissä olevan kustannuksen!</t>
  </si>
  <si>
    <t xml:space="preserve">(*) Kun tähdellä merkittyjen tehtävien tehtäväkohtaista palkkaa korotetaan, korottuvat myös muiden yhtä vaativassa tehtävässä työskentelevien tehtäväkohtaiset palkat automaattisesti yhtä paljon. </t>
  </si>
  <si>
    <t>(****) Ei-automattiset eli euromääräiset lisät eivät korotu.</t>
  </si>
  <si>
    <t>6.               Muut kuin kohdan 4 euro-    määräiset lisät (****)</t>
  </si>
  <si>
    <t>Mallilaskuri KVTES:n 1.4.2021 paikallisen järjestelyerän 0,8 % kustannuksen laskemiseksi</t>
  </si>
  <si>
    <t>Korotus 1.4.2021 euroa/kk</t>
  </si>
  <si>
    <t>Palkat euroa 31.3.2021:</t>
  </si>
  <si>
    <t>Uudet korotetut palkat euroa kuukaudessa 1.4.2021 lukien:</t>
  </si>
  <si>
    <t>4.                   Muut varsinaisen palkan lisät, ei-auto- maattisia lisiä (****)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</si>
</sst>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quotePrefix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0" xfId="0" applyFont="1" applyFill="1" applyBorder="1"/>
    <xf numFmtId="1" fontId="2" fillId="0" borderId="0" xfId="0" applyNumberFormat="1" applyFont="1" applyBorder="1"/>
    <xf numFmtId="1" fontId="2" fillId="0" borderId="0" xfId="0" applyNumberFormat="1" applyFont="1"/>
    <xf numFmtId="1" fontId="2" fillId="0" borderId="0" xfId="0" applyNumberFormat="1" applyFont="1" applyFill="1" applyBorder="1"/>
    <xf numFmtId="3" fontId="5" fillId="0" borderId="7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3" fontId="4" fillId="0" borderId="0" xfId="0" applyNumberFormat="1" applyFont="1"/>
    <xf numFmtId="0" fontId="4" fillId="0" borderId="0" xfId="0" applyFont="1" applyFill="1" applyBorder="1"/>
    <xf numFmtId="0" fontId="2" fillId="3" borderId="1" xfId="0" applyFont="1" applyFill="1" applyBorder="1" applyAlignment="1">
      <alignment vertical="top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0" fillId="0" borderId="0" xfId="0" applyFill="1"/>
    <xf numFmtId="1" fontId="2" fillId="3" borderId="6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vertical="top"/>
    </xf>
    <xf numFmtId="0" fontId="0" fillId="4" borderId="13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2" fillId="4" borderId="2" xfId="0" applyFont="1" applyFill="1" applyBorder="1"/>
    <xf numFmtId="0" fontId="2" fillId="4" borderId="13" xfId="0" applyFont="1" applyFill="1" applyBorder="1"/>
    <xf numFmtId="0" fontId="0" fillId="4" borderId="3" xfId="0" applyFill="1" applyBorder="1" applyAlignment="1">
      <alignment horizontal="center"/>
    </xf>
    <xf numFmtId="0" fontId="2" fillId="4" borderId="4" xfId="0" applyFont="1" applyFill="1" applyBorder="1"/>
    <xf numFmtId="0" fontId="2" fillId="4" borderId="14" xfId="0" applyFont="1" applyFill="1" applyBorder="1"/>
    <xf numFmtId="0" fontId="0" fillId="4" borderId="5" xfId="0" applyFill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1" fontId="2" fillId="4" borderId="7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2" xfId="0" applyFont="1" applyFill="1" applyBorder="1" applyAlignment="1"/>
    <xf numFmtId="1" fontId="2" fillId="4" borderId="13" xfId="0" applyNumberFormat="1" applyFont="1" applyFill="1" applyBorder="1" applyAlignment="1"/>
    <xf numFmtId="1" fontId="2" fillId="4" borderId="3" xfId="0" applyNumberFormat="1" applyFont="1" applyFill="1" applyBorder="1" applyAlignment="1"/>
    <xf numFmtId="0" fontId="2" fillId="4" borderId="4" xfId="0" applyFont="1" applyFill="1" applyBorder="1" applyAlignment="1"/>
    <xf numFmtId="0" fontId="2" fillId="4" borderId="14" xfId="0" applyFont="1" applyFill="1" applyBorder="1" applyAlignment="1"/>
    <xf numFmtId="0" fontId="2" fillId="4" borderId="5" xfId="0" applyFont="1" applyFill="1" applyBorder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Fill="1" applyBorder="1"/>
    <xf numFmtId="1" fontId="2" fillId="0" borderId="17" xfId="0" applyNumberFormat="1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18" xfId="0" applyFont="1" applyFill="1" applyBorder="1"/>
    <xf numFmtId="3" fontId="2" fillId="0" borderId="16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7" xfId="0" applyFont="1" applyFill="1" applyBorder="1"/>
    <xf numFmtId="3" fontId="2" fillId="0" borderId="10" xfId="0" applyNumberFormat="1" applyFont="1" applyFill="1" applyBorder="1" applyAlignment="1">
      <alignment horizontal="center"/>
    </xf>
    <xf numFmtId="0" fontId="2" fillId="0" borderId="8" xfId="0" applyFont="1" applyFill="1" applyBorder="1"/>
    <xf numFmtId="3" fontId="2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/>
    <xf numFmtId="0" fontId="2" fillId="0" borderId="0" xfId="0" applyFont="1" applyFill="1" applyBorder="1" applyAlignment="1">
      <alignment horizontal="center"/>
    </xf>
    <xf numFmtId="14" fontId="4" fillId="0" borderId="0" xfId="0" quotePrefix="1" applyNumberFormat="1" applyFont="1"/>
    <xf numFmtId="3" fontId="2" fillId="4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11" xfId="0" applyFont="1" applyFill="1" applyBorder="1" applyAlignment="1">
      <alignment vertical="top"/>
    </xf>
    <xf numFmtId="0" fontId="0" fillId="4" borderId="19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255559</xdr:colOff>
      <xdr:row>38</xdr:row>
      <xdr:rowOff>24933</xdr:rowOff>
    </xdr:from>
    <xdr:to>
      <xdr:col>12</xdr:col>
      <xdr:colOff>448786</xdr:colOff>
      <xdr:row>39</xdr:row>
      <xdr:rowOff>149596</xdr:rowOff>
    </xdr:to>
    <xdr:sp macro="" textlink="">
      <xdr:nvSpPr>
        <xdr:cNvPr id="2" name="Ylänuol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12566" y="8371093"/>
          <a:ext cx="193227" cy="2867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21</xdr:col>
      <xdr:colOff>268024</xdr:colOff>
      <xdr:row>38</xdr:row>
      <xdr:rowOff>12466</xdr:rowOff>
    </xdr:from>
    <xdr:to>
      <xdr:col>21</xdr:col>
      <xdr:colOff>461251</xdr:colOff>
      <xdr:row>39</xdr:row>
      <xdr:rowOff>137129</xdr:rowOff>
    </xdr:to>
    <xdr:sp macro="" textlink="">
      <xdr:nvSpPr>
        <xdr:cNvPr id="4" name="Ylänuoli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451926" y="8358626"/>
          <a:ext cx="193227" cy="2867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1"/>
  <sheetViews>
    <sheetView tabSelected="1" zoomScale="95" zoomScaleNormal="95" workbookViewId="0">
      <selection activeCell="A35" sqref="A35:C35"/>
    </sheetView>
  </sheetViews>
  <sheetFormatPr defaultRowHeight="13.2" x14ac:dyDescent="0.25"/>
  <cols>
    <col min="1" max="1" width="16.21875" customWidth="1"/>
    <col min="2" max="2" width="9.5546875" style="6" customWidth="1"/>
    <col min="3" max="3" width="16.33203125" style="6" customWidth="1"/>
    <col min="4" max="4" width="11.77734375" style="6" customWidth="1"/>
    <col min="5" max="5" width="3.77734375" style="8" customWidth="1"/>
    <col min="6" max="8" width="10.77734375" customWidth="1"/>
    <col min="9" max="9" width="12" customWidth="1"/>
    <col min="10" max="10" width="12.77734375" customWidth="1"/>
    <col min="11" max="11" width="10.77734375" customWidth="1"/>
    <col min="12" max="12" width="11.6640625" customWidth="1"/>
    <col min="13" max="17" width="10.77734375" customWidth="1"/>
    <col min="18" max="18" width="12" customWidth="1"/>
    <col min="19" max="19" width="12.21875" customWidth="1"/>
    <col min="20" max="20" width="13.77734375" customWidth="1"/>
    <col min="21" max="21" width="12.33203125" customWidth="1"/>
    <col min="22" max="22" width="10.77734375" customWidth="1"/>
  </cols>
  <sheetData>
    <row r="1" spans="1:21" x14ac:dyDescent="0.25">
      <c r="A1" t="s">
        <v>37</v>
      </c>
      <c r="T1" s="1"/>
      <c r="U1" s="81">
        <v>44117</v>
      </c>
    </row>
    <row r="4" spans="1:21" ht="21" x14ac:dyDescent="0.4">
      <c r="A4" s="55" t="s">
        <v>49</v>
      </c>
    </row>
    <row r="6" spans="1:21" ht="12.75" customHeight="1" x14ac:dyDescent="0.3">
      <c r="A6" s="4"/>
    </row>
    <row r="7" spans="1:21" ht="15" customHeight="1" x14ac:dyDescent="0.3">
      <c r="A7" s="56" t="s">
        <v>23</v>
      </c>
      <c r="B7" s="77"/>
      <c r="C7" s="77"/>
      <c r="D7" s="77"/>
      <c r="E7" s="78"/>
      <c r="F7" s="56"/>
      <c r="G7" s="56"/>
      <c r="H7" s="56"/>
      <c r="I7" s="56"/>
      <c r="J7" s="56"/>
      <c r="K7" s="54"/>
      <c r="L7" s="54"/>
      <c r="M7" s="54"/>
      <c r="N7" s="54"/>
    </row>
    <row r="8" spans="1:21" ht="15" customHeight="1" x14ac:dyDescent="0.25">
      <c r="A8" s="95" t="s">
        <v>42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97"/>
      <c r="M8" s="54"/>
      <c r="N8" s="54"/>
    </row>
    <row r="9" spans="1:21" ht="15" customHeight="1" x14ac:dyDescent="0.3">
      <c r="A9" s="79" t="s">
        <v>43</v>
      </c>
      <c r="B9" s="77"/>
      <c r="C9" s="77"/>
      <c r="D9" s="77"/>
      <c r="E9" s="78"/>
      <c r="F9" s="56"/>
      <c r="G9" s="56"/>
      <c r="H9" s="56"/>
      <c r="I9" s="56"/>
      <c r="J9" s="56"/>
      <c r="K9" s="54"/>
      <c r="L9" s="54"/>
      <c r="M9" s="54"/>
      <c r="N9" s="54"/>
    </row>
    <row r="10" spans="1:21" ht="15" customHeight="1" x14ac:dyDescent="0.3">
      <c r="A10" s="79" t="s">
        <v>44</v>
      </c>
      <c r="B10" s="77"/>
      <c r="C10" s="77"/>
      <c r="D10" s="77"/>
      <c r="E10" s="78"/>
      <c r="F10" s="56"/>
      <c r="G10" s="56"/>
      <c r="H10" s="56"/>
      <c r="I10" s="56"/>
      <c r="J10" s="56"/>
      <c r="K10" s="54"/>
      <c r="L10" s="54"/>
      <c r="M10" s="54"/>
      <c r="N10" s="54"/>
    </row>
    <row r="11" spans="1:21" ht="15" customHeight="1" x14ac:dyDescent="0.3">
      <c r="A11" s="79" t="s">
        <v>25</v>
      </c>
      <c r="B11" s="77"/>
      <c r="C11" s="77"/>
      <c r="D11" s="77"/>
      <c r="E11" s="78"/>
      <c r="F11" s="56"/>
      <c r="G11" s="56"/>
      <c r="H11" s="56"/>
      <c r="I11" s="56"/>
      <c r="J11" s="56"/>
      <c r="K11" s="54"/>
      <c r="L11" s="54"/>
      <c r="M11" s="54"/>
      <c r="N11" s="54"/>
    </row>
    <row r="12" spans="1:21" ht="15" customHeight="1" x14ac:dyDescent="0.3">
      <c r="A12" s="79" t="s">
        <v>26</v>
      </c>
      <c r="B12" s="77"/>
      <c r="C12" s="77"/>
      <c r="D12" s="77"/>
      <c r="E12" s="78"/>
      <c r="F12" s="56"/>
      <c r="G12" s="56"/>
      <c r="H12" s="56"/>
      <c r="I12" s="56"/>
      <c r="J12" s="56"/>
      <c r="K12" s="54"/>
      <c r="L12" s="54"/>
      <c r="M12" s="54"/>
      <c r="N12" s="54"/>
    </row>
    <row r="13" spans="1:21" ht="15" customHeight="1" x14ac:dyDescent="0.3">
      <c r="A13" s="56"/>
      <c r="B13" s="77"/>
      <c r="C13" s="77"/>
      <c r="D13" s="77"/>
      <c r="E13" s="78"/>
      <c r="F13" s="56"/>
      <c r="G13" s="56"/>
      <c r="H13" s="56"/>
      <c r="I13" s="56"/>
      <c r="J13" s="56"/>
      <c r="K13" s="54"/>
      <c r="L13" s="54"/>
      <c r="M13" s="54"/>
      <c r="N13" s="54"/>
    </row>
    <row r="14" spans="1:21" ht="15" customHeight="1" x14ac:dyDescent="0.3">
      <c r="A14" s="56" t="s">
        <v>46</v>
      </c>
      <c r="B14" s="77"/>
      <c r="C14" s="77"/>
      <c r="D14" s="77"/>
      <c r="E14" s="78"/>
      <c r="F14" s="56"/>
      <c r="G14" s="56"/>
      <c r="H14" s="56"/>
      <c r="I14" s="56"/>
      <c r="J14" s="56"/>
      <c r="K14" s="54"/>
      <c r="L14" s="54"/>
      <c r="M14" s="54"/>
      <c r="N14" s="54"/>
    </row>
    <row r="15" spans="1:21" ht="15" customHeight="1" x14ac:dyDescent="0.3">
      <c r="A15" s="79" t="s">
        <v>33</v>
      </c>
      <c r="B15" s="77"/>
      <c r="C15" s="77"/>
      <c r="D15" s="77"/>
      <c r="E15" s="78"/>
      <c r="F15" s="56"/>
      <c r="G15" s="56"/>
      <c r="H15" s="56"/>
      <c r="I15" s="56"/>
      <c r="J15" s="56"/>
      <c r="K15" s="54"/>
      <c r="L15" s="54"/>
      <c r="M15" s="54"/>
      <c r="N15" s="54"/>
    </row>
    <row r="16" spans="1:21" ht="15" customHeight="1" x14ac:dyDescent="0.3">
      <c r="A16" s="56" t="s">
        <v>29</v>
      </c>
      <c r="B16" s="77"/>
      <c r="C16" s="77"/>
      <c r="D16" s="77"/>
      <c r="E16" s="78"/>
      <c r="F16" s="56"/>
      <c r="G16" s="56"/>
      <c r="H16" s="56"/>
      <c r="I16" s="56"/>
      <c r="J16" s="56"/>
      <c r="K16" s="54"/>
      <c r="L16" s="54"/>
      <c r="M16" s="54"/>
      <c r="N16" s="54"/>
    </row>
    <row r="17" spans="1:25" ht="15" customHeight="1" x14ac:dyDescent="0.3">
      <c r="A17" s="56" t="s">
        <v>47</v>
      </c>
      <c r="B17" s="77"/>
      <c r="C17" s="77"/>
      <c r="D17" s="77"/>
      <c r="E17" s="80"/>
      <c r="F17" s="3"/>
      <c r="G17" s="3"/>
      <c r="H17" s="3"/>
      <c r="I17" s="3"/>
      <c r="J17" s="3"/>
    </row>
    <row r="19" spans="1:25" ht="13.8" thickBot="1" x14ac:dyDescent="0.3"/>
    <row r="20" spans="1:25" ht="15.6" x14ac:dyDescent="0.3">
      <c r="C20" s="20" t="s">
        <v>50</v>
      </c>
      <c r="D20" s="21"/>
      <c r="F20" s="56" t="s">
        <v>51</v>
      </c>
      <c r="G20" s="3"/>
      <c r="O20" s="56" t="s">
        <v>52</v>
      </c>
      <c r="Y20" s="6"/>
    </row>
    <row r="21" spans="1:25" ht="74.55" customHeight="1" thickBot="1" x14ac:dyDescent="0.3">
      <c r="C21" s="91" t="s">
        <v>38</v>
      </c>
      <c r="D21" s="92"/>
      <c r="Y21" s="6"/>
    </row>
    <row r="22" spans="1:25" ht="121.2" customHeight="1" thickBot="1" x14ac:dyDescent="0.3">
      <c r="A22" s="58" t="s">
        <v>10</v>
      </c>
      <c r="B22" s="59" t="s">
        <v>15</v>
      </c>
      <c r="C22" s="28" t="s">
        <v>27</v>
      </c>
      <c r="D22" s="28" t="s">
        <v>32</v>
      </c>
      <c r="E22" s="60"/>
      <c r="F22" s="28" t="s">
        <v>35</v>
      </c>
      <c r="G22" s="28" t="s">
        <v>40</v>
      </c>
      <c r="H22" s="28" t="s">
        <v>41</v>
      </c>
      <c r="I22" s="28" t="s">
        <v>53</v>
      </c>
      <c r="J22" s="28" t="s">
        <v>36</v>
      </c>
      <c r="K22" s="28" t="s">
        <v>48</v>
      </c>
      <c r="L22" s="28" t="s">
        <v>31</v>
      </c>
      <c r="M22" s="28" t="s">
        <v>30</v>
      </c>
      <c r="N22" s="61"/>
      <c r="O22" s="28" t="s">
        <v>35</v>
      </c>
      <c r="P22" s="28" t="s">
        <v>40</v>
      </c>
      <c r="Q22" s="28" t="s">
        <v>41</v>
      </c>
      <c r="R22" s="28" t="s">
        <v>53</v>
      </c>
      <c r="S22" s="28" t="s">
        <v>36</v>
      </c>
      <c r="T22" s="28" t="s">
        <v>48</v>
      </c>
      <c r="U22" s="28" t="s">
        <v>31</v>
      </c>
      <c r="V22" s="28" t="s">
        <v>30</v>
      </c>
      <c r="Y22" s="6"/>
    </row>
    <row r="23" spans="1:25" x14ac:dyDescent="0.25">
      <c r="A23" s="62" t="s">
        <v>0</v>
      </c>
      <c r="B23" s="63" t="s">
        <v>20</v>
      </c>
      <c r="C23" s="22">
        <v>45</v>
      </c>
      <c r="D23" s="23"/>
      <c r="E23" s="9"/>
      <c r="F23" s="64">
        <v>2500</v>
      </c>
      <c r="G23" s="64">
        <v>0</v>
      </c>
      <c r="H23" s="64">
        <f>F23*0</f>
        <v>0</v>
      </c>
      <c r="I23" s="65">
        <v>0</v>
      </c>
      <c r="J23" s="66">
        <f t="shared" ref="J23:J32" si="0">SUM(F23:I23)</f>
        <v>2500</v>
      </c>
      <c r="K23" s="66">
        <v>0</v>
      </c>
      <c r="L23" s="67">
        <v>0</v>
      </c>
      <c r="M23" s="66">
        <f>SUM(J23:L23)</f>
        <v>2500</v>
      </c>
      <c r="N23" s="68"/>
      <c r="O23" s="66">
        <f t="shared" ref="O23:O32" si="1">F23+C23</f>
        <v>2545</v>
      </c>
      <c r="P23" s="66">
        <f t="shared" ref="P23:P32" si="2">G23+D23</f>
        <v>0</v>
      </c>
      <c r="Q23" s="66">
        <f>O23*0</f>
        <v>0</v>
      </c>
      <c r="R23" s="67">
        <f t="shared" ref="R23:R32" si="3">I23</f>
        <v>0</v>
      </c>
      <c r="S23" s="66">
        <f t="shared" ref="S23:S32" si="4">SUM(O23:R23)</f>
        <v>2545</v>
      </c>
      <c r="T23" s="66">
        <f t="shared" ref="T23:T32" si="5">K23</f>
        <v>0</v>
      </c>
      <c r="U23" s="67">
        <f t="shared" ref="U23:U32" si="6">(S23/J23*L23)</f>
        <v>0</v>
      </c>
      <c r="V23" s="66">
        <f>SUM(S23:U23)</f>
        <v>2545</v>
      </c>
      <c r="Y23" s="6"/>
    </row>
    <row r="24" spans="1:25" x14ac:dyDescent="0.25">
      <c r="A24" s="69" t="s">
        <v>1</v>
      </c>
      <c r="B24" s="70" t="s">
        <v>14</v>
      </c>
      <c r="C24" s="19">
        <f>C23*0.6</f>
        <v>27</v>
      </c>
      <c r="D24" s="24"/>
      <c r="E24" s="9"/>
      <c r="F24" s="64">
        <f>F23*0.6</f>
        <v>1500</v>
      </c>
      <c r="G24" s="64">
        <v>30</v>
      </c>
      <c r="H24" s="64">
        <f>F24*0.03</f>
        <v>45</v>
      </c>
      <c r="I24" s="65">
        <v>20</v>
      </c>
      <c r="J24" s="64">
        <f t="shared" si="0"/>
        <v>1595</v>
      </c>
      <c r="K24" s="64">
        <v>0</v>
      </c>
      <c r="L24" s="65">
        <v>100</v>
      </c>
      <c r="M24" s="64">
        <f t="shared" ref="M24:M32" si="7">SUM(J24:L24)</f>
        <v>1695</v>
      </c>
      <c r="N24" s="68"/>
      <c r="O24" s="64">
        <f t="shared" si="1"/>
        <v>1527</v>
      </c>
      <c r="P24" s="64">
        <f t="shared" si="2"/>
        <v>30</v>
      </c>
      <c r="Q24" s="64">
        <f>O24*0.03</f>
        <v>45.809999999999995</v>
      </c>
      <c r="R24" s="65">
        <f t="shared" si="3"/>
        <v>20</v>
      </c>
      <c r="S24" s="64">
        <f t="shared" si="4"/>
        <v>1622.81</v>
      </c>
      <c r="T24" s="64">
        <f t="shared" si="5"/>
        <v>0</v>
      </c>
      <c r="U24" s="65">
        <f t="shared" si="6"/>
        <v>101.74357366771159</v>
      </c>
      <c r="V24" s="64">
        <f t="shared" ref="V24:V32" si="8">SUM(S24:U24)</f>
        <v>1724.5535736677116</v>
      </c>
      <c r="Y24" s="6"/>
    </row>
    <row r="25" spans="1:25" x14ac:dyDescent="0.25">
      <c r="A25" s="69" t="s">
        <v>2</v>
      </c>
      <c r="B25" s="70" t="s">
        <v>21</v>
      </c>
      <c r="C25" s="26">
        <v>25</v>
      </c>
      <c r="D25" s="24"/>
      <c r="E25" s="9"/>
      <c r="F25" s="64">
        <v>2700</v>
      </c>
      <c r="G25" s="64">
        <v>100</v>
      </c>
      <c r="H25" s="64">
        <f>F25*0.03</f>
        <v>81</v>
      </c>
      <c r="I25" s="65">
        <v>0</v>
      </c>
      <c r="J25" s="64">
        <f t="shared" si="0"/>
        <v>2881</v>
      </c>
      <c r="K25" s="64">
        <v>0</v>
      </c>
      <c r="L25" s="65">
        <v>150</v>
      </c>
      <c r="M25" s="64">
        <f t="shared" si="7"/>
        <v>3031</v>
      </c>
      <c r="N25" s="68"/>
      <c r="O25" s="64">
        <f t="shared" si="1"/>
        <v>2725</v>
      </c>
      <c r="P25" s="64">
        <f t="shared" si="2"/>
        <v>100</v>
      </c>
      <c r="Q25" s="64">
        <f>O25*0.03</f>
        <v>81.75</v>
      </c>
      <c r="R25" s="65">
        <f t="shared" si="3"/>
        <v>0</v>
      </c>
      <c r="S25" s="64">
        <f t="shared" si="4"/>
        <v>2906.75</v>
      </c>
      <c r="T25" s="64">
        <f t="shared" si="5"/>
        <v>0</v>
      </c>
      <c r="U25" s="65">
        <f t="shared" si="6"/>
        <v>151.34068031933356</v>
      </c>
      <c r="V25" s="64">
        <f t="shared" si="8"/>
        <v>3058.0906803193334</v>
      </c>
      <c r="Y25" s="6"/>
    </row>
    <row r="26" spans="1:25" x14ac:dyDescent="0.25">
      <c r="A26" s="69" t="s">
        <v>3</v>
      </c>
      <c r="B26" s="70" t="s">
        <v>16</v>
      </c>
      <c r="C26" s="19">
        <f>C25</f>
        <v>25</v>
      </c>
      <c r="D26" s="24"/>
      <c r="E26" s="9"/>
      <c r="F26" s="64">
        <f>F25</f>
        <v>2700</v>
      </c>
      <c r="G26" s="64">
        <v>60</v>
      </c>
      <c r="H26" s="64">
        <f>F26*0.08</f>
        <v>216</v>
      </c>
      <c r="I26" s="65">
        <v>60</v>
      </c>
      <c r="J26" s="64">
        <f t="shared" si="0"/>
        <v>3036</v>
      </c>
      <c r="K26" s="64">
        <v>20</v>
      </c>
      <c r="L26" s="65">
        <v>200</v>
      </c>
      <c r="M26" s="64">
        <f t="shared" si="7"/>
        <v>3256</v>
      </c>
      <c r="N26" s="68"/>
      <c r="O26" s="64">
        <f t="shared" si="1"/>
        <v>2725</v>
      </c>
      <c r="P26" s="64">
        <f t="shared" si="2"/>
        <v>60</v>
      </c>
      <c r="Q26" s="64">
        <f>O26*0.08</f>
        <v>218</v>
      </c>
      <c r="R26" s="65">
        <f t="shared" si="3"/>
        <v>60</v>
      </c>
      <c r="S26" s="64">
        <f t="shared" si="4"/>
        <v>3063</v>
      </c>
      <c r="T26" s="64">
        <f t="shared" si="5"/>
        <v>20</v>
      </c>
      <c r="U26" s="65">
        <f t="shared" si="6"/>
        <v>201.77865612648222</v>
      </c>
      <c r="V26" s="64">
        <f t="shared" si="8"/>
        <v>3284.778656126482</v>
      </c>
      <c r="Y26" s="6"/>
    </row>
    <row r="27" spans="1:25" x14ac:dyDescent="0.25">
      <c r="A27" s="69" t="s">
        <v>4</v>
      </c>
      <c r="B27" s="70" t="s">
        <v>16</v>
      </c>
      <c r="C27" s="19">
        <f>C25</f>
        <v>25</v>
      </c>
      <c r="D27" s="24"/>
      <c r="E27" s="9"/>
      <c r="F27" s="64">
        <f>F25</f>
        <v>2700</v>
      </c>
      <c r="G27" s="64">
        <v>0</v>
      </c>
      <c r="H27" s="64">
        <f>F27*0</f>
        <v>0</v>
      </c>
      <c r="I27" s="65">
        <v>0</v>
      </c>
      <c r="J27" s="64">
        <f t="shared" si="0"/>
        <v>2700</v>
      </c>
      <c r="K27" s="64">
        <v>0</v>
      </c>
      <c r="L27" s="65">
        <v>250</v>
      </c>
      <c r="M27" s="64">
        <f t="shared" si="7"/>
        <v>2950</v>
      </c>
      <c r="N27" s="68"/>
      <c r="O27" s="64">
        <f t="shared" si="1"/>
        <v>2725</v>
      </c>
      <c r="P27" s="64">
        <f t="shared" si="2"/>
        <v>0</v>
      </c>
      <c r="Q27" s="64">
        <f>O27*0</f>
        <v>0</v>
      </c>
      <c r="R27" s="65">
        <f t="shared" si="3"/>
        <v>0</v>
      </c>
      <c r="S27" s="64">
        <f t="shared" si="4"/>
        <v>2725</v>
      </c>
      <c r="T27" s="64">
        <f t="shared" si="5"/>
        <v>0</v>
      </c>
      <c r="U27" s="65">
        <f t="shared" si="6"/>
        <v>252.31481481481484</v>
      </c>
      <c r="V27" s="64">
        <f t="shared" si="8"/>
        <v>2977.3148148148148</v>
      </c>
      <c r="Y27" s="6"/>
    </row>
    <row r="28" spans="1:25" x14ac:dyDescent="0.25">
      <c r="A28" s="69" t="s">
        <v>5</v>
      </c>
      <c r="B28" s="70" t="s">
        <v>22</v>
      </c>
      <c r="C28" s="26">
        <v>15</v>
      </c>
      <c r="D28" s="24">
        <v>20</v>
      </c>
      <c r="E28" s="9"/>
      <c r="F28" s="64">
        <v>2900</v>
      </c>
      <c r="G28" s="64">
        <v>90</v>
      </c>
      <c r="H28" s="64">
        <f>F28*0.08</f>
        <v>232</v>
      </c>
      <c r="I28" s="65">
        <v>70</v>
      </c>
      <c r="J28" s="64">
        <f t="shared" si="0"/>
        <v>3292</v>
      </c>
      <c r="K28" s="64">
        <v>0</v>
      </c>
      <c r="L28" s="65">
        <v>300</v>
      </c>
      <c r="M28" s="64">
        <f t="shared" si="7"/>
        <v>3592</v>
      </c>
      <c r="N28" s="68"/>
      <c r="O28" s="64">
        <f t="shared" si="1"/>
        <v>2915</v>
      </c>
      <c r="P28" s="64">
        <f t="shared" si="2"/>
        <v>110</v>
      </c>
      <c r="Q28" s="64">
        <f>O28*0.08</f>
        <v>233.20000000000002</v>
      </c>
      <c r="R28" s="65">
        <f t="shared" si="3"/>
        <v>70</v>
      </c>
      <c r="S28" s="64">
        <f t="shared" si="4"/>
        <v>3328.2</v>
      </c>
      <c r="T28" s="64">
        <f t="shared" si="5"/>
        <v>0</v>
      </c>
      <c r="U28" s="65">
        <f t="shared" si="6"/>
        <v>303.29890643985419</v>
      </c>
      <c r="V28" s="64">
        <f t="shared" si="8"/>
        <v>3631.4989064398542</v>
      </c>
      <c r="Y28" s="6"/>
    </row>
    <row r="29" spans="1:25" x14ac:dyDescent="0.25">
      <c r="A29" s="69" t="s">
        <v>6</v>
      </c>
      <c r="B29" s="70" t="s">
        <v>17</v>
      </c>
      <c r="C29" s="19">
        <f>C28</f>
        <v>15</v>
      </c>
      <c r="D29" s="24"/>
      <c r="E29" s="9"/>
      <c r="F29" s="64">
        <f>F28</f>
        <v>2900</v>
      </c>
      <c r="G29" s="64">
        <v>0</v>
      </c>
      <c r="H29" s="64">
        <f>F29*0</f>
        <v>0</v>
      </c>
      <c r="I29" s="65">
        <v>0</v>
      </c>
      <c r="J29" s="64">
        <f t="shared" si="0"/>
        <v>2900</v>
      </c>
      <c r="K29" s="64">
        <v>30</v>
      </c>
      <c r="L29" s="65">
        <v>0</v>
      </c>
      <c r="M29" s="64">
        <f t="shared" si="7"/>
        <v>2930</v>
      </c>
      <c r="N29" s="68"/>
      <c r="O29" s="64">
        <f t="shared" si="1"/>
        <v>2915</v>
      </c>
      <c r="P29" s="64">
        <f t="shared" si="2"/>
        <v>0</v>
      </c>
      <c r="Q29" s="64">
        <f>O29*0</f>
        <v>0</v>
      </c>
      <c r="R29" s="65">
        <f t="shared" si="3"/>
        <v>0</v>
      </c>
      <c r="S29" s="64">
        <f t="shared" si="4"/>
        <v>2915</v>
      </c>
      <c r="T29" s="64">
        <f t="shared" si="5"/>
        <v>30</v>
      </c>
      <c r="U29" s="65">
        <f t="shared" si="6"/>
        <v>0</v>
      </c>
      <c r="V29" s="64">
        <f t="shared" si="8"/>
        <v>2945</v>
      </c>
      <c r="Y29" s="6"/>
    </row>
    <row r="30" spans="1:25" x14ac:dyDescent="0.25">
      <c r="A30" s="69" t="s">
        <v>7</v>
      </c>
      <c r="B30" s="70" t="s">
        <v>17</v>
      </c>
      <c r="C30" s="19">
        <f>C28</f>
        <v>15</v>
      </c>
      <c r="D30" s="24"/>
      <c r="E30" s="9"/>
      <c r="F30" s="64">
        <f>F28</f>
        <v>2900</v>
      </c>
      <c r="G30" s="64">
        <v>80</v>
      </c>
      <c r="H30" s="64">
        <f>F30*0.08</f>
        <v>232</v>
      </c>
      <c r="I30" s="65">
        <v>0</v>
      </c>
      <c r="J30" s="64">
        <f t="shared" si="0"/>
        <v>3212</v>
      </c>
      <c r="K30" s="64">
        <v>0</v>
      </c>
      <c r="L30" s="65">
        <v>0</v>
      </c>
      <c r="M30" s="64">
        <f t="shared" si="7"/>
        <v>3212</v>
      </c>
      <c r="N30" s="68"/>
      <c r="O30" s="64">
        <f t="shared" si="1"/>
        <v>2915</v>
      </c>
      <c r="P30" s="64">
        <f t="shared" si="2"/>
        <v>80</v>
      </c>
      <c r="Q30" s="64">
        <f>O30*0.08</f>
        <v>233.20000000000002</v>
      </c>
      <c r="R30" s="65">
        <f t="shared" si="3"/>
        <v>0</v>
      </c>
      <c r="S30" s="64">
        <f t="shared" si="4"/>
        <v>3228.2</v>
      </c>
      <c r="T30" s="64">
        <f t="shared" si="5"/>
        <v>0</v>
      </c>
      <c r="U30" s="65">
        <f t="shared" si="6"/>
        <v>0</v>
      </c>
      <c r="V30" s="64">
        <f t="shared" si="8"/>
        <v>3228.2</v>
      </c>
      <c r="Y30" s="6"/>
    </row>
    <row r="31" spans="1:25" x14ac:dyDescent="0.25">
      <c r="A31" s="69" t="s">
        <v>8</v>
      </c>
      <c r="B31" s="70" t="s">
        <v>18</v>
      </c>
      <c r="C31" s="26"/>
      <c r="D31" s="24"/>
      <c r="E31" s="9"/>
      <c r="F31" s="64">
        <v>3000</v>
      </c>
      <c r="G31" s="64">
        <v>0</v>
      </c>
      <c r="H31" s="64">
        <f>F31*0.08</f>
        <v>240</v>
      </c>
      <c r="I31" s="65">
        <v>80</v>
      </c>
      <c r="J31" s="64">
        <f t="shared" si="0"/>
        <v>3320</v>
      </c>
      <c r="K31" s="64">
        <v>0</v>
      </c>
      <c r="L31" s="65">
        <v>400</v>
      </c>
      <c r="M31" s="64">
        <f t="shared" si="7"/>
        <v>3720</v>
      </c>
      <c r="N31" s="68"/>
      <c r="O31" s="64">
        <f t="shared" si="1"/>
        <v>3000</v>
      </c>
      <c r="P31" s="64">
        <f t="shared" si="2"/>
        <v>0</v>
      </c>
      <c r="Q31" s="64">
        <f>O31*0.08</f>
        <v>240</v>
      </c>
      <c r="R31" s="65">
        <f t="shared" si="3"/>
        <v>80</v>
      </c>
      <c r="S31" s="64">
        <f t="shared" si="4"/>
        <v>3320</v>
      </c>
      <c r="T31" s="64">
        <f t="shared" si="5"/>
        <v>0</v>
      </c>
      <c r="U31" s="65">
        <f t="shared" si="6"/>
        <v>400</v>
      </c>
      <c r="V31" s="64">
        <f t="shared" si="8"/>
        <v>3720</v>
      </c>
      <c r="Y31" s="6"/>
    </row>
    <row r="32" spans="1:25" ht="13.8" thickBot="1" x14ac:dyDescent="0.3">
      <c r="A32" s="71" t="s">
        <v>9</v>
      </c>
      <c r="B32" s="72" t="s">
        <v>19</v>
      </c>
      <c r="C32" s="27"/>
      <c r="D32" s="25">
        <v>20</v>
      </c>
      <c r="E32" s="9"/>
      <c r="F32" s="73">
        <v>3500</v>
      </c>
      <c r="G32" s="73">
        <v>110</v>
      </c>
      <c r="H32" s="73">
        <f>F32*0.08</f>
        <v>280</v>
      </c>
      <c r="I32" s="74">
        <v>90</v>
      </c>
      <c r="J32" s="73">
        <f t="shared" si="0"/>
        <v>3980</v>
      </c>
      <c r="K32" s="73">
        <v>0</v>
      </c>
      <c r="L32" s="74">
        <v>0</v>
      </c>
      <c r="M32" s="73">
        <f t="shared" si="7"/>
        <v>3980</v>
      </c>
      <c r="N32" s="68"/>
      <c r="O32" s="73">
        <f t="shared" si="1"/>
        <v>3500</v>
      </c>
      <c r="P32" s="73">
        <f t="shared" si="2"/>
        <v>130</v>
      </c>
      <c r="Q32" s="73">
        <f>O32*0.08</f>
        <v>280</v>
      </c>
      <c r="R32" s="74">
        <f t="shared" si="3"/>
        <v>90</v>
      </c>
      <c r="S32" s="73">
        <f t="shared" si="4"/>
        <v>4000</v>
      </c>
      <c r="T32" s="73">
        <f t="shared" si="5"/>
        <v>0</v>
      </c>
      <c r="U32" s="74">
        <f t="shared" si="6"/>
        <v>0</v>
      </c>
      <c r="V32" s="73">
        <f t="shared" si="8"/>
        <v>4000</v>
      </c>
      <c r="Y32" s="6"/>
    </row>
    <row r="33" spans="1:25" ht="13.8" thickBot="1" x14ac:dyDescent="0.3">
      <c r="A33" s="15"/>
      <c r="B33" s="9"/>
      <c r="C33" s="9"/>
      <c r="D33" s="9"/>
      <c r="E33" s="9"/>
      <c r="F33" s="86">
        <f>SUM(F23:F32,G23:G32)</f>
        <v>27770</v>
      </c>
      <c r="G33" s="87"/>
      <c r="H33" s="9"/>
      <c r="I33" s="9"/>
      <c r="J33" s="75">
        <f>SUM(J23:J32)</f>
        <v>29416</v>
      </c>
      <c r="K33" s="9"/>
      <c r="L33" s="9"/>
      <c r="M33" s="75">
        <f>SUM(M23:M32)</f>
        <v>30866</v>
      </c>
      <c r="N33" s="68"/>
      <c r="O33" s="86">
        <f>SUM(O23:O32,P23:P32)</f>
        <v>28002</v>
      </c>
      <c r="P33" s="87"/>
      <c r="Q33" s="76"/>
      <c r="R33" s="76"/>
      <c r="S33" s="75">
        <f>SUM(S23:S32)</f>
        <v>29653.96</v>
      </c>
      <c r="T33" s="76"/>
      <c r="U33" s="76"/>
      <c r="V33" s="75">
        <f>SUM(V23:V32)</f>
        <v>31114.436631368197</v>
      </c>
      <c r="Y33" s="6"/>
    </row>
    <row r="34" spans="1:25" ht="13.8" thickBot="1" x14ac:dyDescent="0.3">
      <c r="A34" s="5"/>
      <c r="F34" s="29"/>
      <c r="G34" s="2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5" ht="51.75" customHeight="1" thickBot="1" x14ac:dyDescent="0.3">
      <c r="A35" s="36" t="s">
        <v>13</v>
      </c>
      <c r="B35" s="37"/>
      <c r="C35" s="38"/>
      <c r="F35" s="93" t="s">
        <v>39</v>
      </c>
      <c r="G35" s="94"/>
      <c r="H35" s="3"/>
      <c r="I35" s="3"/>
      <c r="J35" s="45" t="s">
        <v>34</v>
      </c>
      <c r="K35" s="13"/>
      <c r="L35" s="3"/>
      <c r="M35" s="31" t="s">
        <v>28</v>
      </c>
      <c r="N35" s="3"/>
      <c r="O35" s="88" t="s">
        <v>24</v>
      </c>
      <c r="P35" s="89"/>
      <c r="Q35" s="90"/>
      <c r="S35" s="13"/>
      <c r="T35" s="13"/>
      <c r="U35" s="3"/>
      <c r="V35" s="31" t="s">
        <v>28</v>
      </c>
    </row>
    <row r="36" spans="1:25" x14ac:dyDescent="0.25">
      <c r="A36" s="39" t="s">
        <v>11</v>
      </c>
      <c r="B36" s="40"/>
      <c r="C36" s="41"/>
      <c r="F36" s="82">
        <f>SUM(C23:C32,D23:D32)</f>
        <v>232</v>
      </c>
      <c r="G36" s="83"/>
      <c r="J36" s="46">
        <f>S33-J33</f>
        <v>237.95999999999913</v>
      </c>
      <c r="K36" s="11"/>
      <c r="L36" s="16"/>
      <c r="M36" s="32">
        <f>M33*M37/100</f>
        <v>246.92800000000003</v>
      </c>
      <c r="N36" s="17"/>
      <c r="O36" s="48" t="s">
        <v>11</v>
      </c>
      <c r="P36" s="49"/>
      <c r="Q36" s="50"/>
      <c r="S36" s="11"/>
      <c r="T36" s="11"/>
      <c r="U36" s="18"/>
      <c r="V36" s="35">
        <f>V33-M33</f>
        <v>248.43663136819669</v>
      </c>
      <c r="W36" s="7"/>
    </row>
    <row r="37" spans="1:25" ht="13.8" thickBot="1" x14ac:dyDescent="0.3">
      <c r="A37" s="42" t="s">
        <v>12</v>
      </c>
      <c r="B37" s="43"/>
      <c r="C37" s="44"/>
      <c r="F37" s="84">
        <f>(O33-F33)*100/F33</f>
        <v>0.83543392149801943</v>
      </c>
      <c r="G37" s="85"/>
      <c r="J37" s="47">
        <f>(S33-J33)*100/J33</f>
        <v>0.80894751155833267</v>
      </c>
      <c r="K37" s="10"/>
      <c r="L37" s="14"/>
      <c r="M37" s="33">
        <v>0.8</v>
      </c>
      <c r="N37" s="3"/>
      <c r="O37" s="51" t="s">
        <v>12</v>
      </c>
      <c r="P37" s="52"/>
      <c r="Q37" s="53"/>
      <c r="S37" s="10"/>
      <c r="T37" s="10"/>
      <c r="U37" s="15"/>
      <c r="V37" s="33">
        <f>(V33-M33)*100/M33</f>
        <v>0.80488768019243406</v>
      </c>
      <c r="W37" s="7"/>
    </row>
    <row r="38" spans="1:25" x14ac:dyDescent="0.25">
      <c r="J38" s="34"/>
      <c r="O38" s="34"/>
      <c r="P38" s="34"/>
      <c r="Q38" s="34"/>
      <c r="V38" s="34"/>
    </row>
    <row r="39" spans="1:25" x14ac:dyDescent="0.25">
      <c r="K39" s="34"/>
      <c r="R39" s="7"/>
      <c r="U39" s="7"/>
      <c r="W39" s="7"/>
    </row>
    <row r="40" spans="1:25" ht="15.6" x14ac:dyDescent="0.3">
      <c r="N40" s="57" t="s">
        <v>45</v>
      </c>
      <c r="P40" s="30"/>
      <c r="Q40" s="30"/>
      <c r="R40" s="30"/>
      <c r="S40" s="30"/>
      <c r="T40" s="30"/>
      <c r="U40" s="30"/>
      <c r="V40" s="7"/>
      <c r="W40" s="7"/>
    </row>
    <row r="51" spans="13:13" x14ac:dyDescent="0.25">
      <c r="M51" s="2"/>
    </row>
  </sheetData>
  <mergeCells count="8">
    <mergeCell ref="C21:D21"/>
    <mergeCell ref="F35:G35"/>
    <mergeCell ref="A8:L8"/>
    <mergeCell ref="F36:G36"/>
    <mergeCell ref="F37:G37"/>
    <mergeCell ref="F33:G33"/>
    <mergeCell ref="O33:P33"/>
    <mergeCell ref="O35:Q35"/>
  </mergeCells>
  <phoneticPr fontId="1" type="noConversion"/>
  <pageMargins left="0.19685039370078741" right="0.19685039370078741" top="0.15748031496062992" bottom="0.15748031496062992" header="0.15748031496062992" footer="0.15748031496062992"/>
  <pageSetup paperSize="9" scale="6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8286040FA2D154ABC04B9E51A3A93CF" ma:contentTypeVersion="11" ma:contentTypeDescription="Luo uusi asiakirja." ma:contentTypeScope="" ma:versionID="1285a9d4f79051d79b3b74f109d75217">
  <xsd:schema xmlns:xsd="http://www.w3.org/2001/XMLSchema" xmlns:xs="http://www.w3.org/2001/XMLSchema" xmlns:p="http://schemas.microsoft.com/office/2006/metadata/properties" xmlns:ns3="091f402f-97bb-47f3-9bf3-d1085f8f0d18" xmlns:ns4="f1032099-fd48-482d-901d-2fbe6d3a3c04" targetNamespace="http://schemas.microsoft.com/office/2006/metadata/properties" ma:root="true" ma:fieldsID="5d752ee489cf6dc6cf36ca63777153c3" ns3:_="" ns4:_="">
    <xsd:import namespace="091f402f-97bb-47f3-9bf3-d1085f8f0d18"/>
    <xsd:import namespace="f1032099-fd48-482d-901d-2fbe6d3a3c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402f-97bb-47f3-9bf3-d1085f8f0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32099-fd48-482d-901d-2fbe6d3a3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920BD6-8298-422C-B546-41EB226A7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8B994-069A-4B3B-8020-EC92F0621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402f-97bb-47f3-9bf3-d1085f8f0d18"/>
    <ds:schemaRef ds:uri="f1032099-fd48-482d-901d-2fbe6d3a3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7AA0AB-B6CB-4011-B565-F26DC85BB5B7}">
  <ds:schemaRefs>
    <ds:schemaRef ds:uri="f1032099-fd48-482d-901d-2fbe6d3a3c04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091f402f-97bb-47f3-9bf3-d1085f8f0d1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Laskurimalli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KVTES:n 1.1.2019 paikallisen järjestelyerän mallilaskuri</dc:title>
  <dc:subject>KVTES:n 1.1.2019 paikallisen järjestelyerän mallilaskuri</dc:subject>
  <dc:creator/>
  <cp:lastModifiedBy/>
  <dcterms:created xsi:type="dcterms:W3CDTF">2018-08-24T06:39:57Z</dcterms:created>
  <dcterms:modified xsi:type="dcterms:W3CDTF">2020-10-12T08:42:17Z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0x01010088286040FA2D154ABC04B9E51A3A93CF</vt:lpwstr>
  </property>
</Properties>
</file>