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256" tabRatio="512" activeTab="0"/>
  </bookViews>
  <sheets>
    <sheet name="Perus, SANS ja KANS tietoja" sheetId="1" r:id="rId1"/>
    <sheet name="SANS desiilit" sheetId="2" r:id="rId2"/>
    <sheet name="Palkkarakenne" sheetId="3" r:id="rId3"/>
    <sheet name="Ansiokehitys 2017-2018" sheetId="4" r:id="rId4"/>
    <sheet name="Ansiokehitys 2000-&gt;" sheetId="5" r:id="rId5"/>
    <sheet name="Taustatietoja" sheetId="6" r:id="rId6"/>
    <sheet name="Taustatietoja aikasarja" sheetId="7" r:id="rId7"/>
  </sheets>
  <definedNames>
    <definedName name="_xlnm.Print_Area" localSheetId="0">'Perus, SANS ja KANS tietoja'!$A$1:$J$29</definedName>
  </definedNames>
  <calcPr fullCalcOnLoad="1"/>
</workbook>
</file>

<file path=xl/sharedStrings.xml><?xml version="1.0" encoding="utf-8"?>
<sst xmlns="http://schemas.openxmlformats.org/spreadsheetml/2006/main" count="534" uniqueCount="129">
  <si>
    <t>Väkilukuluokitus</t>
  </si>
  <si>
    <t>Ammattinimike</t>
  </si>
  <si>
    <t>Kokonaisansio</t>
  </si>
  <si>
    <t>N</t>
  </si>
  <si>
    <t>Kaupunginjohtaja</t>
  </si>
  <si>
    <t>Kunnanjohtaja</t>
  </si>
  <si>
    <t>50 001 - 100 000</t>
  </si>
  <si>
    <t>yli 100 000</t>
  </si>
  <si>
    <t>Lukumäärä</t>
  </si>
  <si>
    <t>Keskiarvo</t>
  </si>
  <si>
    <t>Mediaani</t>
  </si>
  <si>
    <t>Yhteensä</t>
  </si>
  <si>
    <t xml:space="preserve"> </t>
  </si>
  <si>
    <t>Säännöllisen työajan ansio</t>
  </si>
  <si>
    <t>1. desiili</t>
  </si>
  <si>
    <t>9.desiili</t>
  </si>
  <si>
    <t>Muutos-%</t>
  </si>
  <si>
    <t>Tehtäväkohtainen palkka</t>
  </si>
  <si>
    <t>Ikäluokitus</t>
  </si>
  <si>
    <t>Lkm</t>
  </si>
  <si>
    <t>Keski-ikä</t>
  </si>
  <si>
    <t>Vakinainen</t>
  </si>
  <si>
    <t>Määräaikainen</t>
  </si>
  <si>
    <t>%-osuus</t>
  </si>
  <si>
    <t>Sukupuoli</t>
  </si>
  <si>
    <t>Miehet</t>
  </si>
  <si>
    <t>Naiset</t>
  </si>
  <si>
    <t>Kokonaisansion muutos</t>
  </si>
  <si>
    <t>Vuosi</t>
  </si>
  <si>
    <t>Kuntasektorin kuukausipalkkaiset</t>
  </si>
  <si>
    <t>Säännöllisen työajan ansion muutos</t>
  </si>
  <si>
    <t>Tehtäväkohtaisen palkan muutos</t>
  </si>
  <si>
    <t>2004*</t>
  </si>
  <si>
    <t>*) Sisältää 1. kokemuslisän siirron tehtäväkohtaiseen palkkaan</t>
  </si>
  <si>
    <t>Henkilökohtainen lisä</t>
  </si>
  <si>
    <t>Määrävuosilisä</t>
  </si>
  <si>
    <t>Varsinainen palkka</t>
  </si>
  <si>
    <t>Työaikalisät</t>
  </si>
  <si>
    <t>Luontoisedut</t>
  </si>
  <si>
    <t>Säännöllinen ansio</t>
  </si>
  <si>
    <t>Ylityölisät</t>
  </si>
  <si>
    <t>2007**</t>
  </si>
  <si>
    <t>**) Kuukausipalkkaisten virallinen kehitys-% on 3,8. Siihen on huomioitu</t>
  </si>
  <si>
    <t>OVTES:n ylituntipalkkioiden siirron vaikutus.</t>
  </si>
  <si>
    <t>Kokonaisansio ml. Tulospalkkiot</t>
  </si>
  <si>
    <t>Työkokemuslisä</t>
  </si>
  <si>
    <t>Kokonaisansion muutos, 2000 = 100</t>
  </si>
  <si>
    <t>--</t>
  </si>
  <si>
    <t>2 001 - 5 000</t>
  </si>
  <si>
    <t>5 001 - 10 000</t>
  </si>
  <si>
    <t>10 001 - 20 000</t>
  </si>
  <si>
    <t>20 001 - 50 000</t>
  </si>
  <si>
    <t>2000 tai alle</t>
  </si>
  <si>
    <t>Yleissivistävä koulutus</t>
  </si>
  <si>
    <t>Koulutusala</t>
  </si>
  <si>
    <t>Alin korkea-aste</t>
  </si>
  <si>
    <t>Alempi korkeakouluaste</t>
  </si>
  <si>
    <t>Ylempi korkeakouluaste</t>
  </si>
  <si>
    <t>Tutkijakoulutusaste</t>
  </si>
  <si>
    <t>Koulutusaste</t>
  </si>
  <si>
    <t>Kaupunginjohtaja*</t>
  </si>
  <si>
    <t>***) Luvussa mukana myös pormestarit</t>
  </si>
  <si>
    <t>*) Luvussa mukana myös pormestarit</t>
  </si>
  <si>
    <t>30 - 39</t>
  </si>
  <si>
    <t>40 - 49</t>
  </si>
  <si>
    <t>50 - 59</t>
  </si>
  <si>
    <t>Kasvatusalat</t>
  </si>
  <si>
    <t>Humanistiset ja  taidealat</t>
  </si>
  <si>
    <t>Yhteiskunnalliset alat</t>
  </si>
  <si>
    <t>Kauppa, hallinto ja oikeustieteet</t>
  </si>
  <si>
    <t>Luonnontieteet</t>
  </si>
  <si>
    <t>Tietojenkäsittely ja tietoliikenne (ICT)</t>
  </si>
  <si>
    <t>Tekniikan alat</t>
  </si>
  <si>
    <t>Maa- ja metsätalousalat</t>
  </si>
  <si>
    <t>Terveys- ja hyvinvointialat</t>
  </si>
  <si>
    <t>Palvelualat</t>
  </si>
  <si>
    <t>Muu tai tuntemattomat koulutusalat</t>
  </si>
  <si>
    <t>Toinen aste</t>
  </si>
  <si>
    <t>Koulutusaste tuntematon</t>
  </si>
  <si>
    <t>60 ja yli</t>
  </si>
  <si>
    <t>Kaupunginjohtajat, kunnanjohjajat ja pormestarit, lukumäärä 2003-2017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</si>
  <si>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</si>
  <si>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</si>
  <si>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</si>
  <si>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</si>
  <si>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</si>
  <si>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</si>
  <si>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</si>
  <si>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</si>
  <si>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</si>
  <si>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</si>
  <si>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</si>
  <si>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</si>
  <si>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</si>
  <si>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</si>
  <si>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</si>
  <si>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Pormestari</t>
  </si>
  <si>
    <t>Määrä-aikainen</t>
  </si>
  <si>
    <t>*Kaupunginjohtajat sisältää myös pormestarit</t>
  </si>
  <si>
    <t>yli 60</t>
  </si>
  <si>
    <t>20 - 29</t>
  </si>
  <si>
    <t>Mies</t>
  </si>
  <si>
    <t>Nainen</t>
  </si>
  <si>
    <t>Kaupungin- ja kunnanjohtajien palkkatietoja väkiluvun mukaan lokakuussa 2018 (kokoaikaiset täyttä palkkaa saaneet)</t>
  </si>
  <si>
    <t>Lähde: Kuntasektorin palkat 2018, Tilastokeskus</t>
  </si>
  <si>
    <t>Kunnanjohtaja*</t>
  </si>
  <si>
    <t>Kokonaisansio, €/kk***</t>
  </si>
  <si>
    <t>Säännöllisen työajan ansio, €/kk***</t>
  </si>
  <si>
    <t>Tehtäväkohtainen palkka, €/kk***</t>
  </si>
  <si>
    <t>2000-2018</t>
  </si>
  <si>
    <t>Kaupungin- ja kunnanjohtajien säännöllisen työajan ansio väkiluvun mukaan lokakuussa 2018 (kokoaikaiset täyttä palkkaa saaneet)</t>
  </si>
  <si>
    <t>Kaupungin- ja kunnanjohtajien palkkarakenne lokakuussa 2018 (kokoaikaiset täyttä palkkaa saaneet)</t>
  </si>
  <si>
    <t>Päivitetty paitsi sopimuspalkka</t>
  </si>
  <si>
    <t>Lähde: Kuntasektorin palkat 2017-2018, Tilastokeskus</t>
  </si>
  <si>
    <t>Kaupungin- ja kunnanjohtajien ansiokehitys väkiluvun mukaan 10/2017-10/2018 (kokoaikaiset täyttä palkkaa saaneet)</t>
  </si>
  <si>
    <t>Kaupungin- ja kunnanjohtajien taustatietoja lokakuussa 2003-2018 (muut kuin virkavapaalla olevat pääpalvelussuhteiset)</t>
  </si>
  <si>
    <t>Lähde: Kuntasektorin palkat 2003-2018, Tilastokeskus</t>
  </si>
  <si>
    <t>2018</t>
  </si>
  <si>
    <t>Kaupunginjohtajat ja kunnanjohtajat palvelussuhteen mukaan 2003-2018</t>
  </si>
  <si>
    <t>Kaupunginjohtajat ja kunnanjohtajat ikäryhmän mukaan 2003-2018</t>
  </si>
  <si>
    <t>Kaupunginjohtajat ja kunnanjohtajat sukupuolen mukaan 2003-2018</t>
  </si>
  <si>
    <t>Kaupunginjohtajat ja kunnanjohtajat koulutusasteen mukaan 2003-2018</t>
  </si>
  <si>
    <t>Lähde: Kuntasektorin palkat 2018 Tilastokeskus</t>
  </si>
  <si>
    <t>Yhteensä sopimuspalkka on siis 213:lla (73,2 %) kaupungin- tai kunnanjohtajalla.</t>
  </si>
  <si>
    <t xml:space="preserve">Kaupunginjohtajista* 76:lla (73,1 %) ja kunnanjohtajista 137:llä (73,3 %) on sopimuspalkka. </t>
  </si>
  <si>
    <t>30 tai alle</t>
  </si>
  <si>
    <t>Kaupungin- ja kunnanjohtajien taustatietoja lokakuussa 2018 (muut kuin virkavapaalla olevat pääpalvelussuhteiset)</t>
  </si>
  <si>
    <t>Palvelussuhteen luonne</t>
  </si>
  <si>
    <t>Kunnan- ja kaupunginjohtajien ansioiden kehitys 2000 - 2018 (kokoaikaiset täyttä palkkaa saaneet)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</si>
</sst>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0.0\ 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0"/>
    <numFmt numFmtId="174" formatCode="####.00"/>
    <numFmt numFmtId="175" formatCode="####.0"/>
    <numFmt numFmtId="176" formatCode="####.0000"/>
    <numFmt numFmtId="177" formatCode="###0.0%"/>
    <numFmt numFmtId="178" formatCode="####.0%"/>
    <numFmt numFmtId="179" formatCode="###0.00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  <numFmt numFmtId="184" formatCode="0.000000"/>
    <numFmt numFmtId="185" formatCode="0.00000"/>
    <numFmt numFmtId="186" formatCode="0.0000"/>
    <numFmt numFmtId="187" formatCode="0.000"/>
    <numFmt numFmtId="188" formatCode="\2000"/>
    <numFmt numFmtId="189" formatCode="###0.000000000000000"/>
    <numFmt numFmtId="190" formatCode="###0.0000"/>
    <numFmt numFmtId="191" formatCode="#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23"/>
      <name val="Calibri"/>
      <family val="2"/>
    </font>
    <font>
      <sz val="8.25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sz val="11"/>
      <color indexed="10"/>
      <name val="Calibri"/>
      <family val="2"/>
    </font>
    <font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78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49">
      <alignment/>
      <protection/>
    </xf>
    <xf numFmtId="0" fontId="5" fillId="0" borderId="0" xfId="49" applyFont="1">
      <alignment/>
      <protection/>
    </xf>
    <xf numFmtId="0" fontId="0" fillId="0" borderId="14" xfId="49" applyBorder="1" applyAlignment="1">
      <alignment wrapText="1"/>
      <protection/>
    </xf>
    <xf numFmtId="0" fontId="0" fillId="0" borderId="0" xfId="49" applyAlignment="1">
      <alignment wrapText="1"/>
      <protection/>
    </xf>
    <xf numFmtId="3" fontId="0" fillId="0" borderId="0" xfId="49" applyNumberFormat="1">
      <alignment/>
      <protection/>
    </xf>
    <xf numFmtId="168" fontId="0" fillId="0" borderId="0" xfId="57" applyNumberFormat="1" applyAlignment="1">
      <alignment/>
    </xf>
    <xf numFmtId="0" fontId="0" fillId="0" borderId="0" xfId="49" applyBorder="1">
      <alignment/>
      <protection/>
    </xf>
    <xf numFmtId="3" fontId="0" fillId="0" borderId="0" xfId="49" applyNumberFormat="1" applyBorder="1">
      <alignment/>
      <protection/>
    </xf>
    <xf numFmtId="168" fontId="0" fillId="0" borderId="0" xfId="57" applyNumberFormat="1" applyBorder="1" applyAlignment="1">
      <alignment/>
    </xf>
    <xf numFmtId="3" fontId="0" fillId="0" borderId="0" xfId="40" applyNumberFormat="1" applyAlignment="1">
      <alignment/>
    </xf>
    <xf numFmtId="0" fontId="0" fillId="0" borderId="0" xfId="49" applyBorder="1" applyAlignment="1">
      <alignment horizontal="right"/>
      <protection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49" applyFont="1">
      <alignment/>
      <protection/>
    </xf>
    <xf numFmtId="3" fontId="0" fillId="0" borderId="0" xfId="0" applyNumberFormat="1" applyFill="1" applyBorder="1" applyAlignment="1" quotePrefix="1">
      <alignment/>
    </xf>
    <xf numFmtId="0" fontId="0" fillId="0" borderId="0" xfId="49" applyFont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Border="1" applyAlignment="1">
      <alignment vertical="center" wrapText="1"/>
    </xf>
    <xf numFmtId="168" fontId="0" fillId="0" borderId="0" xfId="58" applyNumberFormat="1" applyBorder="1" applyAlignment="1">
      <alignment/>
    </xf>
    <xf numFmtId="168" fontId="0" fillId="0" borderId="17" xfId="57" applyNumberFormat="1" applyFont="1" applyBorder="1" applyAlignment="1">
      <alignment/>
    </xf>
    <xf numFmtId="2" fontId="0" fillId="0" borderId="0" xfId="49" applyNumberFormat="1">
      <alignment/>
      <protection/>
    </xf>
    <xf numFmtId="168" fontId="0" fillId="0" borderId="0" xfId="58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" fontId="0" fillId="0" borderId="0" xfId="0" applyNumberFormat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3" fontId="3" fillId="0" borderId="24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5" fillId="0" borderId="2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 wrapText="1"/>
    </xf>
    <xf numFmtId="0" fontId="0" fillId="0" borderId="34" xfId="0" applyFont="1" applyBorder="1" applyAlignment="1">
      <alignment/>
    </xf>
    <xf numFmtId="3" fontId="0" fillId="0" borderId="19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9" fontId="0" fillId="0" borderId="0" xfId="0" applyNumberFormat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/>
    </xf>
    <xf numFmtId="9" fontId="5" fillId="0" borderId="37" xfId="0" applyNumberFormat="1" applyFont="1" applyBorder="1" applyAlignment="1">
      <alignment/>
    </xf>
    <xf numFmtId="9" fontId="5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9" xfId="0" applyFont="1" applyBorder="1" applyAlignment="1">
      <alignment/>
    </xf>
    <xf numFmtId="168" fontId="5" fillId="0" borderId="37" xfId="58" applyNumberFormat="1" applyFont="1" applyBorder="1" applyAlignment="1">
      <alignment/>
    </xf>
    <xf numFmtId="168" fontId="5" fillId="0" borderId="39" xfId="58" applyNumberFormat="1" applyFont="1" applyBorder="1" applyAlignment="1">
      <alignment/>
    </xf>
    <xf numFmtId="9" fontId="0" fillId="0" borderId="32" xfId="0" applyNumberFormat="1" applyBorder="1" applyAlignment="1">
      <alignment/>
    </xf>
    <xf numFmtId="0" fontId="0" fillId="0" borderId="42" xfId="0" applyBorder="1" applyAlignment="1">
      <alignment/>
    </xf>
    <xf numFmtId="1" fontId="5" fillId="0" borderId="23" xfId="0" applyNumberFormat="1" applyFont="1" applyBorder="1" applyAlignment="1">
      <alignment/>
    </xf>
    <xf numFmtId="9" fontId="5" fillId="0" borderId="27" xfId="0" applyNumberFormat="1" applyFont="1" applyBorder="1" applyAlignment="1">
      <alignment/>
    </xf>
    <xf numFmtId="9" fontId="5" fillId="0" borderId="28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2" xfId="0" applyFont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168" fontId="5" fillId="0" borderId="15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68" fontId="0" fillId="0" borderId="0" xfId="0" applyNumberFormat="1" applyAlignment="1">
      <alignment/>
    </xf>
    <xf numFmtId="1" fontId="0" fillId="0" borderId="12" xfId="0" applyNumberFormat="1" applyBorder="1" applyAlignment="1">
      <alignment horizontal="center"/>
    </xf>
    <xf numFmtId="9" fontId="0" fillId="0" borderId="11" xfId="58" applyNumberFormat="1" applyFont="1" applyBorder="1" applyAlignment="1">
      <alignment/>
    </xf>
    <xf numFmtId="9" fontId="0" fillId="0" borderId="19" xfId="58" applyNumberFormat="1" applyFont="1" applyBorder="1" applyAlignment="1">
      <alignment/>
    </xf>
    <xf numFmtId="49" fontId="0" fillId="0" borderId="44" xfId="0" applyNumberFormat="1" applyBorder="1" applyAlignment="1">
      <alignment/>
    </xf>
    <xf numFmtId="0" fontId="0" fillId="0" borderId="0" xfId="0" applyFont="1" applyAlignment="1">
      <alignment/>
    </xf>
    <xf numFmtId="168" fontId="5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3" fontId="0" fillId="0" borderId="15" xfId="0" applyNumberFormat="1" applyFont="1" applyBorder="1" applyAlignment="1" quotePrefix="1">
      <alignment horizontal="right" wrapText="1"/>
    </xf>
    <xf numFmtId="0" fontId="0" fillId="0" borderId="41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Font="1" applyBorder="1" applyAlignment="1" quotePrefix="1">
      <alignment horizontal="right" wrapText="1"/>
    </xf>
    <xf numFmtId="3" fontId="0" fillId="0" borderId="24" xfId="0" applyNumberFormat="1" applyFont="1" applyBorder="1" applyAlignment="1" quotePrefix="1">
      <alignment horizontal="righ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47" xfId="0" applyNumberFormat="1" applyFont="1" applyBorder="1" applyAlignment="1" quotePrefix="1">
      <alignment horizontal="right" wrapText="1"/>
    </xf>
    <xf numFmtId="0" fontId="0" fillId="0" borderId="40" xfId="0" applyFont="1" applyBorder="1" applyAlignment="1">
      <alignment/>
    </xf>
    <xf numFmtId="3" fontId="0" fillId="0" borderId="32" xfId="0" applyNumberFormat="1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left" vertical="top" wrapText="1"/>
    </xf>
    <xf numFmtId="3" fontId="5" fillId="0" borderId="31" xfId="0" applyNumberFormat="1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left" vertical="top" wrapText="1"/>
    </xf>
    <xf numFmtId="3" fontId="5" fillId="0" borderId="28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173" fontId="0" fillId="0" borderId="10" xfId="0" applyNumberFormat="1" applyFont="1" applyBorder="1" applyAlignment="1">
      <alignment/>
    </xf>
    <xf numFmtId="0" fontId="4" fillId="0" borderId="0" xfId="49" applyFont="1">
      <alignment/>
      <protection/>
    </xf>
    <xf numFmtId="0" fontId="0" fillId="0" borderId="17" xfId="49" applyFont="1" applyBorder="1">
      <alignment/>
      <protection/>
    </xf>
    <xf numFmtId="173" fontId="0" fillId="0" borderId="10" xfId="0" applyNumberFormat="1" applyBorder="1" applyAlignment="1">
      <alignment/>
    </xf>
    <xf numFmtId="0" fontId="5" fillId="0" borderId="50" xfId="0" applyFont="1" applyBorder="1" applyAlignment="1">
      <alignment/>
    </xf>
    <xf numFmtId="9" fontId="5" fillId="0" borderId="51" xfId="0" applyNumberFormat="1" applyFont="1" applyBorder="1" applyAlignment="1">
      <alignment/>
    </xf>
    <xf numFmtId="191" fontId="5" fillId="0" borderId="38" xfId="0" applyNumberFormat="1" applyFont="1" applyFill="1" applyBorder="1" applyAlignment="1">
      <alignment/>
    </xf>
    <xf numFmtId="191" fontId="5" fillId="0" borderId="37" xfId="0" applyNumberFormat="1" applyFont="1" applyBorder="1" applyAlignment="1">
      <alignment/>
    </xf>
    <xf numFmtId="191" fontId="5" fillId="0" borderId="21" xfId="0" applyNumberFormat="1" applyFont="1" applyFill="1" applyBorder="1" applyAlignment="1">
      <alignment/>
    </xf>
    <xf numFmtId="173" fontId="5" fillId="0" borderId="52" xfId="0" applyNumberFormat="1" applyFont="1" applyBorder="1" applyAlignment="1">
      <alignment/>
    </xf>
    <xf numFmtId="173" fontId="5" fillId="0" borderId="38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left" vertical="top" wrapText="1"/>
    </xf>
    <xf numFmtId="1" fontId="0" fillId="0" borderId="4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3" fontId="5" fillId="0" borderId="46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58" xfId="0" applyNumberFormat="1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1" fontId="0" fillId="0" borderId="48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7" xfId="0" applyNumberFormat="1" applyBorder="1" applyAlignment="1">
      <alignment/>
    </xf>
    <xf numFmtId="3" fontId="3" fillId="0" borderId="48" xfId="0" applyNumberFormat="1" applyFont="1" applyBorder="1" applyAlignment="1">
      <alignment horizontal="center" wrapText="1"/>
    </xf>
    <xf numFmtId="0" fontId="0" fillId="0" borderId="58" xfId="0" applyBorder="1" applyAlignment="1">
      <alignment/>
    </xf>
    <xf numFmtId="1" fontId="0" fillId="0" borderId="59" xfId="0" applyNumberFormat="1" applyBorder="1" applyAlignment="1">
      <alignment/>
    </xf>
    <xf numFmtId="1" fontId="0" fillId="0" borderId="24" xfId="0" applyNumberFormat="1" applyBorder="1" applyAlignment="1">
      <alignment/>
    </xf>
    <xf numFmtId="3" fontId="0" fillId="0" borderId="60" xfId="0" applyNumberFormat="1" applyFont="1" applyBorder="1" applyAlignment="1" quotePrefix="1">
      <alignment horizontal="right" wrapText="1"/>
    </xf>
    <xf numFmtId="3" fontId="3" fillId="0" borderId="61" xfId="0" applyNumberFormat="1" applyFont="1" applyBorder="1" applyAlignment="1">
      <alignment horizontal="center" wrapText="1"/>
    </xf>
    <xf numFmtId="3" fontId="3" fillId="0" borderId="62" xfId="0" applyNumberFormat="1" applyFont="1" applyBorder="1" applyAlignment="1">
      <alignment horizontal="center" wrapText="1"/>
    </xf>
    <xf numFmtId="3" fontId="3" fillId="0" borderId="63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35" xfId="0" applyNumberFormat="1" applyFont="1" applyBorder="1" applyAlignment="1">
      <alignment/>
    </xf>
    <xf numFmtId="0" fontId="5" fillId="0" borderId="35" xfId="0" applyFont="1" applyBorder="1" applyAlignment="1">
      <alignment/>
    </xf>
    <xf numFmtId="168" fontId="0" fillId="0" borderId="48" xfId="0" applyNumberFormat="1" applyFont="1" applyBorder="1" applyAlignment="1">
      <alignment/>
    </xf>
    <xf numFmtId="168" fontId="0" fillId="0" borderId="4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49" xfId="0" applyNumberFormat="1" applyFont="1" applyBorder="1" applyAlignment="1">
      <alignment/>
    </xf>
    <xf numFmtId="3" fontId="0" fillId="0" borderId="64" xfId="0" applyNumberFormat="1" applyFont="1" applyBorder="1" applyAlignment="1">
      <alignment horizontal="center" wrapText="1"/>
    </xf>
    <xf numFmtId="4" fontId="0" fillId="0" borderId="65" xfId="0" applyNumberFormat="1" applyFont="1" applyBorder="1" applyAlignment="1">
      <alignment wrapText="1"/>
    </xf>
    <xf numFmtId="4" fontId="0" fillId="0" borderId="66" xfId="0" applyNumberFormat="1" applyFont="1" applyBorder="1" applyAlignment="1">
      <alignment wrapText="1"/>
    </xf>
    <xf numFmtId="3" fontId="0" fillId="0" borderId="41" xfId="0" applyNumberFormat="1" applyFont="1" applyBorder="1" applyAlignment="1">
      <alignment horizontal="center" wrapText="1"/>
    </xf>
    <xf numFmtId="168" fontId="0" fillId="0" borderId="44" xfId="0" applyNumberFormat="1" applyFont="1" applyBorder="1" applyAlignment="1">
      <alignment horizontal="center" wrapText="1"/>
    </xf>
    <xf numFmtId="168" fontId="0" fillId="0" borderId="25" xfId="0" applyNumberFormat="1" applyFont="1" applyBorder="1" applyAlignment="1">
      <alignment horizontal="center" wrapText="1"/>
    </xf>
    <xf numFmtId="1" fontId="0" fillId="0" borderId="41" xfId="0" applyNumberFormat="1" applyFont="1" applyBorder="1" applyAlignment="1">
      <alignment/>
    </xf>
    <xf numFmtId="168" fontId="0" fillId="0" borderId="44" xfId="0" applyNumberFormat="1" applyFont="1" applyBorder="1" applyAlignment="1" quotePrefix="1">
      <alignment horizontal="right" wrapText="1"/>
    </xf>
    <xf numFmtId="168" fontId="0" fillId="0" borderId="24" xfId="0" applyNumberFormat="1" applyFont="1" applyBorder="1" applyAlignment="1" quotePrefix="1">
      <alignment horizontal="right" wrapText="1"/>
    </xf>
    <xf numFmtId="1" fontId="0" fillId="0" borderId="18" xfId="0" applyNumberFormat="1" applyFont="1" applyBorder="1" applyAlignment="1">
      <alignment/>
    </xf>
    <xf numFmtId="168" fontId="0" fillId="0" borderId="15" xfId="0" applyNumberFormat="1" applyFont="1" applyBorder="1" applyAlignment="1" quotePrefix="1">
      <alignment horizontal="right" wrapText="1"/>
    </xf>
    <xf numFmtId="168" fontId="0" fillId="0" borderId="47" xfId="0" applyNumberFormat="1" applyFont="1" applyBorder="1" applyAlignment="1" quotePrefix="1">
      <alignment horizontal="right" wrapText="1"/>
    </xf>
    <xf numFmtId="1" fontId="0" fillId="0" borderId="40" xfId="0" applyNumberFormat="1" applyFont="1" applyBorder="1" applyAlignment="1">
      <alignment/>
    </xf>
    <xf numFmtId="168" fontId="0" fillId="0" borderId="48" xfId="0" applyNumberFormat="1" applyFont="1" applyBorder="1" applyAlignment="1" quotePrefix="1">
      <alignment horizontal="right" wrapText="1"/>
    </xf>
    <xf numFmtId="168" fontId="0" fillId="0" borderId="32" xfId="0" applyNumberFormat="1" applyFont="1" applyBorder="1" applyAlignment="1" quotePrefix="1">
      <alignment horizontal="right" wrapText="1"/>
    </xf>
    <xf numFmtId="168" fontId="0" fillId="0" borderId="19" xfId="0" applyNumberFormat="1" applyFont="1" applyBorder="1" applyAlignment="1" quotePrefix="1">
      <alignment horizontal="right" wrapText="1"/>
    </xf>
    <xf numFmtId="168" fontId="0" fillId="0" borderId="25" xfId="0" applyNumberFormat="1" applyFont="1" applyBorder="1" applyAlignment="1" quotePrefix="1">
      <alignment horizontal="right" wrapText="1"/>
    </xf>
    <xf numFmtId="168" fontId="0" fillId="0" borderId="11" xfId="0" applyNumberFormat="1" applyFont="1" applyBorder="1" applyAlignment="1" quotePrefix="1">
      <alignment horizontal="right" wrapText="1"/>
    </xf>
    <xf numFmtId="168" fontId="0" fillId="0" borderId="27" xfId="0" applyNumberFormat="1" applyFont="1" applyBorder="1" applyAlignment="1" quotePrefix="1">
      <alignment horizontal="right" wrapText="1"/>
    </xf>
    <xf numFmtId="168" fontId="0" fillId="0" borderId="45" xfId="0" applyNumberFormat="1" applyFont="1" applyBorder="1" applyAlignment="1" quotePrefix="1">
      <alignment horizontal="right" wrapText="1"/>
    </xf>
    <xf numFmtId="168" fontId="0" fillId="0" borderId="28" xfId="0" applyNumberFormat="1" applyFont="1" applyBorder="1" applyAlignment="1" quotePrefix="1">
      <alignment horizontal="right" wrapText="1"/>
    </xf>
    <xf numFmtId="168" fontId="5" fillId="0" borderId="15" xfId="0" applyNumberFormat="1" applyFont="1" applyBorder="1" applyAlignment="1" quotePrefix="1">
      <alignment horizontal="right" wrapText="1"/>
    </xf>
    <xf numFmtId="168" fontId="5" fillId="0" borderId="19" xfId="0" applyNumberFormat="1" applyFont="1" applyBorder="1" applyAlignment="1" quotePrefix="1">
      <alignment horizontal="right" wrapText="1"/>
    </xf>
    <xf numFmtId="168" fontId="5" fillId="0" borderId="45" xfId="0" applyNumberFormat="1" applyFont="1" applyBorder="1" applyAlignment="1" quotePrefix="1">
      <alignment horizontal="right" wrapText="1"/>
    </xf>
    <xf numFmtId="168" fontId="5" fillId="0" borderId="28" xfId="0" applyNumberFormat="1" applyFont="1" applyBorder="1" applyAlignment="1" quotePrefix="1">
      <alignment horizontal="right" wrapText="1"/>
    </xf>
    <xf numFmtId="9" fontId="0" fillId="0" borderId="11" xfId="0" applyNumberFormat="1" applyBorder="1" applyAlignment="1">
      <alignment horizontal="right"/>
    </xf>
    <xf numFmtId="9" fontId="5" fillId="0" borderId="5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3" fontId="5" fillId="0" borderId="52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68" fontId="0" fillId="0" borderId="49" xfId="0" applyNumberFormat="1" applyFont="1" applyBorder="1" applyAlignment="1" quotePrefix="1">
      <alignment horizontal="right" wrapText="1"/>
    </xf>
    <xf numFmtId="168" fontId="0" fillId="0" borderId="12" xfId="0" applyNumberFormat="1" applyFont="1" applyBorder="1" applyAlignment="1" quotePrefix="1">
      <alignment horizontal="right" wrapText="1"/>
    </xf>
    <xf numFmtId="1" fontId="5" fillId="0" borderId="42" xfId="0" applyNumberFormat="1" applyFont="1" applyBorder="1" applyAlignment="1">
      <alignment/>
    </xf>
    <xf numFmtId="1" fontId="5" fillId="0" borderId="71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47" xfId="0" applyNumberFormat="1" applyFont="1" applyBorder="1" applyAlignment="1">
      <alignment/>
    </xf>
    <xf numFmtId="1" fontId="5" fillId="0" borderId="45" xfId="0" applyNumberFormat="1" applyFont="1" applyBorder="1" applyAlignment="1">
      <alignment/>
    </xf>
    <xf numFmtId="1" fontId="5" fillId="0" borderId="60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5" fillId="0" borderId="1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3" fillId="0" borderId="0" xfId="0" applyNumberFormat="1" applyFont="1" applyBorder="1" applyAlignment="1">
      <alignment horizontal="center" wrapText="1"/>
    </xf>
    <xf numFmtId="4" fontId="3" fillId="0" borderId="72" xfId="0" applyNumberFormat="1" applyFont="1" applyBorder="1" applyAlignment="1">
      <alignment horizontal="center" wrapText="1"/>
    </xf>
    <xf numFmtId="4" fontId="3" fillId="0" borderId="73" xfId="0" applyNumberFormat="1" applyFont="1" applyBorder="1" applyAlignment="1">
      <alignment horizontal="center" wrapText="1"/>
    </xf>
    <xf numFmtId="4" fontId="3" fillId="0" borderId="74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22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75" xfId="0" applyNumberFormat="1" applyFont="1" applyBorder="1" applyAlignment="1">
      <alignment horizontal="center" wrapText="1"/>
    </xf>
    <xf numFmtId="3" fontId="3" fillId="0" borderId="76" xfId="0" applyNumberFormat="1" applyFont="1" applyBorder="1" applyAlignment="1">
      <alignment horizontal="center" wrapText="1"/>
    </xf>
    <xf numFmtId="3" fontId="3" fillId="0" borderId="77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2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0" fontId="0" fillId="0" borderId="57" xfId="0" applyBorder="1" applyAlignment="1">
      <alignment horizontal="center"/>
    </xf>
    <xf numFmtId="0" fontId="0" fillId="0" borderId="77" xfId="0" applyBorder="1" applyAlignment="1">
      <alignment horizontal="center"/>
    </xf>
    <xf numFmtId="0" fontId="5" fillId="0" borderId="41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7" xfId="0" applyFont="1" applyBorder="1" applyAlignment="1">
      <alignment horizontal="center"/>
    </xf>
  </cellXfs>
  <cellStyles count="6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Normaali_Kunnan- ja kaupunginjohtajien ansiokehitys 2000-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rosentti_Kunnan- ja kaupunginjohtajien ansiokehitys 2000-" xfId="57"/>
    <cellStyle name="Percent" xfId="58"/>
    <cellStyle name="Selittävä teksti" xfId="59"/>
    <cellStyle name="style1371537104278" xfId="60"/>
    <cellStyle name="style1371537104356" xfId="61"/>
    <cellStyle name="style1371537104387" xfId="62"/>
    <cellStyle name="style1371537104418" xfId="63"/>
    <cellStyle name="style1371537104450" xfId="64"/>
    <cellStyle name="style1371537104481" xfId="65"/>
    <cellStyle name="style1371537104512" xfId="66"/>
    <cellStyle name="style1371537104543" xfId="67"/>
    <cellStyle name="style1371537104574" xfId="68"/>
    <cellStyle name="style1371537104590" xfId="69"/>
    <cellStyle name="style1371537104652" xfId="70"/>
    <cellStyle name="Summa" xfId="71"/>
    <cellStyle name="Syöttö" xfId="72"/>
    <cellStyle name="Tarkistussolu" xfId="73"/>
    <cellStyle name="Tulostus" xfId="74"/>
    <cellStyle name="Currency" xfId="75"/>
    <cellStyle name="Currency [0]" xfId="76"/>
    <cellStyle name="Varoitusteksti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Kokonaisansioiden kehitys 2000 - 2018
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5"/>
          <c:w val="0.76925"/>
          <c:h val="0.88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'Ansiokehitys 2000-&gt;'!$G$5</c:f>
              <c:strCache>
                <c:ptCount val="1"/>
                <c:pt idx="0">
                  <c:v>Kaupunginjohtaja</c:v>
                </c:pt>
              </c:strCache>
            </c:strRef>
          </c:tx>
          <c:spPr>
            <a:solidFill>
              <a:srgbClr val="ED7D31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'Ansiokehitys 2000-&gt;'!$G$7:$G$24</c:f>
              <c:numCache/>
            </c:numRef>
          </c:val>
        </c:ser>
        <c:ser>
          <c:idx val="0"/>
          <c:order val="1"/>
          <c:tx>
            <c:strRef>
              <c:f>'Ansiokehitys 2000-&gt;'!$H$5</c:f>
              <c:strCache>
                <c:ptCount val="1"/>
                <c:pt idx="0">
                  <c:v>Kunnanjohtaja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'Ansiokehitys 2000-&gt;'!$H$7:$H$24</c:f>
              <c:numCache/>
            </c:numRef>
          </c:val>
        </c:ser>
        <c:ser>
          <c:idx val="2"/>
          <c:order val="2"/>
          <c:tx>
            <c:strRef>
              <c:f>'Ansiokehitys 2000-&gt;'!$I$5</c:f>
              <c:strCache>
                <c:ptCount val="1"/>
                <c:pt idx="0">
                  <c:v>Kuntasektorin kuukausipalkkaiset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'Ansiokehitys 2000-&gt;'!$I$7:$I$24</c:f>
              <c:numCache/>
            </c:numRef>
          </c:val>
        </c:ser>
        <c:axId val="29297182"/>
        <c:axId val="62348047"/>
      </c:barChart>
      <c:catAx>
        <c:axId val="29297182"/>
        <c:scaling>
          <c:orientation val="minMax"/>
        </c:scaling>
        <c:axPos val="b"/>
        <c:delete val="0"/>
        <c:numFmt formatCode="\2000" sourceLinked="0"/>
        <c:majorTickMark val="none"/>
        <c:minorTickMark val="none"/>
        <c:tickLblPos val="low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0.0\ 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9297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24"/>
          <c:w val="0.221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26</xdr:row>
      <xdr:rowOff>28575</xdr:rowOff>
    </xdr:from>
    <xdr:to>
      <xdr:col>18</xdr:col>
      <xdr:colOff>152400</xdr:colOff>
      <xdr:row>51</xdr:row>
      <xdr:rowOff>19050</xdr:rowOff>
    </xdr:to>
    <xdr:graphicFrame>
      <xdr:nvGraphicFramePr>
        <xdr:cNvPr id="1" name="Kaavio 2"/>
        <xdr:cNvGraphicFramePr/>
      </xdr:nvGraphicFramePr>
      <xdr:xfrm>
        <a:off x="9048750" y="4419600"/>
        <a:ext cx="7810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2" width="18.7109375" style="1" customWidth="1"/>
    <col min="3" max="9" width="11.28125" style="1" customWidth="1"/>
    <col min="10" max="16384" width="9.140625" style="1" customWidth="1"/>
  </cols>
  <sheetData>
    <row r="1" spans="1:9" ht="13.5">
      <c r="A1" s="3" t="s">
        <v>103</v>
      </c>
      <c r="B1" s="3"/>
      <c r="C1" s="3"/>
      <c r="D1" s="3"/>
      <c r="E1" s="3"/>
      <c r="F1" s="3"/>
      <c r="G1" s="3"/>
      <c r="H1" s="3"/>
      <c r="I1" s="3"/>
    </row>
    <row r="2" spans="1:2" ht="12.75">
      <c r="A2" s="131" t="s">
        <v>104</v>
      </c>
      <c r="B2" s="2"/>
    </row>
    <row r="3" spans="1:10" ht="12.75">
      <c r="A3"/>
      <c r="B3"/>
      <c r="C3"/>
      <c r="D3"/>
      <c r="E3"/>
      <c r="F3"/>
      <c r="G3"/>
      <c r="H3"/>
      <c r="I3"/>
      <c r="J3"/>
    </row>
    <row r="4" spans="3:9" ht="13.5" thickBot="1">
      <c r="C4" s="201"/>
      <c r="D4" s="201"/>
      <c r="E4" s="201"/>
      <c r="F4" s="201"/>
      <c r="G4" s="201"/>
      <c r="H4" s="201"/>
      <c r="I4" s="201"/>
    </row>
    <row r="5" spans="1:9" ht="12.75" customHeight="1">
      <c r="A5" s="288" t="s">
        <v>0</v>
      </c>
      <c r="B5" s="286" t="s">
        <v>1</v>
      </c>
      <c r="C5" s="200" t="s">
        <v>8</v>
      </c>
      <c r="D5" s="281" t="s">
        <v>17</v>
      </c>
      <c r="E5" s="282"/>
      <c r="F5" s="283" t="s">
        <v>13</v>
      </c>
      <c r="G5" s="282"/>
      <c r="H5" s="284" t="s">
        <v>2</v>
      </c>
      <c r="I5" s="285"/>
    </row>
    <row r="6" spans="1:9" ht="12.75" customHeight="1">
      <c r="A6" s="289"/>
      <c r="B6" s="287"/>
      <c r="C6" s="195" t="s">
        <v>3</v>
      </c>
      <c r="D6" s="195" t="s">
        <v>9</v>
      </c>
      <c r="E6" s="195" t="s">
        <v>10</v>
      </c>
      <c r="F6" s="195" t="s">
        <v>9</v>
      </c>
      <c r="G6" s="195" t="s">
        <v>10</v>
      </c>
      <c r="H6" s="194" t="s">
        <v>9</v>
      </c>
      <c r="I6" s="52" t="s">
        <v>10</v>
      </c>
    </row>
    <row r="7" spans="1:9" ht="12.75" customHeight="1">
      <c r="A7" s="118" t="s">
        <v>52</v>
      </c>
      <c r="B7" s="185" t="s">
        <v>4</v>
      </c>
      <c r="C7" s="189">
        <v>1</v>
      </c>
      <c r="D7" s="120" t="s">
        <v>47</v>
      </c>
      <c r="E7" s="120" t="s">
        <v>47</v>
      </c>
      <c r="F7" s="120" t="s">
        <v>47</v>
      </c>
      <c r="G7" s="120" t="s">
        <v>47</v>
      </c>
      <c r="H7" s="120" t="s">
        <v>47</v>
      </c>
      <c r="I7" s="121" t="s">
        <v>47</v>
      </c>
    </row>
    <row r="8" spans="1:9" ht="12.75" customHeight="1">
      <c r="A8" s="122"/>
      <c r="B8" s="186" t="s">
        <v>5</v>
      </c>
      <c r="C8" s="190">
        <v>39</v>
      </c>
      <c r="D8" s="117" t="s">
        <v>47</v>
      </c>
      <c r="E8" s="117" t="s">
        <v>47</v>
      </c>
      <c r="F8" s="117" t="s">
        <v>47</v>
      </c>
      <c r="G8" s="117" t="s">
        <v>47</v>
      </c>
      <c r="H8" s="117" t="s">
        <v>47</v>
      </c>
      <c r="I8" s="124" t="s">
        <v>47</v>
      </c>
    </row>
    <row r="9" spans="1:9" ht="12.75" customHeight="1">
      <c r="A9" s="125"/>
      <c r="B9" s="187" t="s">
        <v>11</v>
      </c>
      <c r="C9" s="196">
        <v>40</v>
      </c>
      <c r="D9" s="196">
        <v>5724.1</v>
      </c>
      <c r="E9" s="196">
        <v>5774</v>
      </c>
      <c r="F9" s="196">
        <v>5871.85</v>
      </c>
      <c r="G9" s="196">
        <v>5863</v>
      </c>
      <c r="H9" s="196">
        <v>5871.85</v>
      </c>
      <c r="I9" s="202">
        <v>5863</v>
      </c>
    </row>
    <row r="10" spans="1:9" ht="12.75" customHeight="1">
      <c r="A10" s="122" t="s">
        <v>48</v>
      </c>
      <c r="B10" s="186" t="s">
        <v>105</v>
      </c>
      <c r="C10" s="189">
        <v>83</v>
      </c>
      <c r="D10" s="198">
        <v>6452.638554216867</v>
      </c>
      <c r="E10" s="198">
        <v>6502</v>
      </c>
      <c r="F10" s="198">
        <v>6584.542168674699</v>
      </c>
      <c r="G10" s="198">
        <v>6592</v>
      </c>
      <c r="H10" s="198">
        <v>6585.265060240964</v>
      </c>
      <c r="I10" s="203">
        <v>6592</v>
      </c>
    </row>
    <row r="11" spans="1:9" ht="12.75" customHeight="1">
      <c r="A11" s="125"/>
      <c r="B11" s="187" t="s">
        <v>11</v>
      </c>
      <c r="C11" s="196">
        <v>83</v>
      </c>
      <c r="D11" s="196">
        <v>6452.638554216867</v>
      </c>
      <c r="E11" s="196">
        <v>6502</v>
      </c>
      <c r="F11" s="196">
        <v>6584.542168674699</v>
      </c>
      <c r="G11" s="196">
        <v>6592</v>
      </c>
      <c r="H11" s="196">
        <v>6585.265060240964</v>
      </c>
      <c r="I11" s="202">
        <v>6592</v>
      </c>
    </row>
    <row r="12" spans="1:9" ht="12.75" customHeight="1">
      <c r="A12" s="118" t="s">
        <v>49</v>
      </c>
      <c r="B12" s="185" t="s">
        <v>4</v>
      </c>
      <c r="C12" s="189">
        <v>30</v>
      </c>
      <c r="D12" s="198">
        <v>7815.4</v>
      </c>
      <c r="E12" s="198">
        <v>7793</v>
      </c>
      <c r="F12" s="198">
        <v>8036.7</v>
      </c>
      <c r="G12" s="198">
        <v>8100</v>
      </c>
      <c r="H12" s="198">
        <v>8036.7</v>
      </c>
      <c r="I12" s="203">
        <v>8100</v>
      </c>
    </row>
    <row r="13" spans="1:9" ht="12.75" customHeight="1">
      <c r="A13" s="122"/>
      <c r="B13" s="186" t="s">
        <v>5</v>
      </c>
      <c r="C13" s="190">
        <v>44</v>
      </c>
      <c r="D13" s="197">
        <v>7365.681818181818</v>
      </c>
      <c r="E13" s="197">
        <v>7339.5</v>
      </c>
      <c r="F13" s="197">
        <v>7487.181818181818</v>
      </c>
      <c r="G13" s="197">
        <v>7441</v>
      </c>
      <c r="H13" s="197">
        <v>7487.181818181818</v>
      </c>
      <c r="I13" s="199">
        <v>7441</v>
      </c>
    </row>
    <row r="14" spans="1:9" ht="12.75" customHeight="1">
      <c r="A14" s="125"/>
      <c r="B14" s="187" t="s">
        <v>11</v>
      </c>
      <c r="C14" s="196">
        <v>74</v>
      </c>
      <c r="D14" s="196">
        <v>7548</v>
      </c>
      <c r="E14" s="196">
        <v>7517.5</v>
      </c>
      <c r="F14" s="196">
        <v>7709.959459459459</v>
      </c>
      <c r="G14" s="196">
        <v>7654.5</v>
      </c>
      <c r="H14" s="196">
        <v>7709.959459459459</v>
      </c>
      <c r="I14" s="202">
        <v>7654.5</v>
      </c>
    </row>
    <row r="15" spans="1:9" ht="12.75" customHeight="1">
      <c r="A15" s="118" t="s">
        <v>50</v>
      </c>
      <c r="B15" s="185" t="s">
        <v>4</v>
      </c>
      <c r="C15" s="189">
        <v>28</v>
      </c>
      <c r="D15" s="198">
        <v>8677.357142857143</v>
      </c>
      <c r="E15" s="198">
        <v>8502.5</v>
      </c>
      <c r="F15" s="198">
        <v>8809.75</v>
      </c>
      <c r="G15" s="198">
        <v>8673</v>
      </c>
      <c r="H15" s="198">
        <v>8809.75</v>
      </c>
      <c r="I15" s="203">
        <v>8673</v>
      </c>
    </row>
    <row r="16" spans="1:9" ht="12.75" customHeight="1">
      <c r="A16" s="122"/>
      <c r="B16" s="186" t="s">
        <v>5</v>
      </c>
      <c r="C16" s="190">
        <v>14</v>
      </c>
      <c r="D16" s="197">
        <v>8423.642857142857</v>
      </c>
      <c r="E16" s="197">
        <v>8545</v>
      </c>
      <c r="F16" s="197">
        <v>8579</v>
      </c>
      <c r="G16" s="197">
        <v>8608</v>
      </c>
      <c r="H16" s="197">
        <v>8579</v>
      </c>
      <c r="I16" s="199">
        <v>8608</v>
      </c>
    </row>
    <row r="17" spans="1:9" ht="12.75" customHeight="1">
      <c r="A17" s="125"/>
      <c r="B17" s="187" t="s">
        <v>11</v>
      </c>
      <c r="C17" s="196">
        <v>42</v>
      </c>
      <c r="D17" s="196">
        <v>8592.785714285714</v>
      </c>
      <c r="E17" s="196">
        <v>8502.5</v>
      </c>
      <c r="F17" s="196">
        <v>8732.833333333334</v>
      </c>
      <c r="G17" s="196">
        <v>8657</v>
      </c>
      <c r="H17" s="196">
        <v>8732.833333333334</v>
      </c>
      <c r="I17" s="202">
        <v>8657</v>
      </c>
    </row>
    <row r="18" spans="1:9" ht="12.75" customHeight="1">
      <c r="A18" s="118" t="s">
        <v>51</v>
      </c>
      <c r="B18" s="185" t="s">
        <v>60</v>
      </c>
      <c r="C18" s="189">
        <v>25</v>
      </c>
      <c r="D18" s="120" t="s">
        <v>47</v>
      </c>
      <c r="E18" s="120" t="s">
        <v>47</v>
      </c>
      <c r="F18" s="120" t="s">
        <v>47</v>
      </c>
      <c r="G18" s="120" t="s">
        <v>47</v>
      </c>
      <c r="H18" s="120" t="s">
        <v>47</v>
      </c>
      <c r="I18" s="121" t="s">
        <v>47</v>
      </c>
    </row>
    <row r="19" spans="1:9" ht="12.75" customHeight="1">
      <c r="A19" s="122"/>
      <c r="B19" s="186" t="s">
        <v>5</v>
      </c>
      <c r="C19" s="190">
        <v>8</v>
      </c>
      <c r="D19" s="117" t="s">
        <v>47</v>
      </c>
      <c r="E19" s="117" t="s">
        <v>47</v>
      </c>
      <c r="F19" s="117" t="s">
        <v>47</v>
      </c>
      <c r="G19" s="117" t="s">
        <v>47</v>
      </c>
      <c r="H19" s="117" t="s">
        <v>47</v>
      </c>
      <c r="I19" s="124" t="s">
        <v>47</v>
      </c>
    </row>
    <row r="20" spans="1:9" ht="12.75" customHeight="1">
      <c r="A20" s="125"/>
      <c r="B20" s="187" t="s">
        <v>11</v>
      </c>
      <c r="C20" s="196">
        <v>33</v>
      </c>
      <c r="D20" s="196">
        <v>9835.90909090909</v>
      </c>
      <c r="E20" s="196">
        <v>9684</v>
      </c>
      <c r="F20" s="196">
        <v>10167.363636363636</v>
      </c>
      <c r="G20" s="196">
        <v>10145</v>
      </c>
      <c r="H20" s="196">
        <v>10167.363636363636</v>
      </c>
      <c r="I20" s="202">
        <v>10145</v>
      </c>
    </row>
    <row r="21" spans="1:9" ht="12.75" customHeight="1">
      <c r="A21" s="118" t="s">
        <v>6</v>
      </c>
      <c r="B21" s="185" t="s">
        <v>4</v>
      </c>
      <c r="C21" s="189">
        <v>11</v>
      </c>
      <c r="D21" s="198">
        <v>11672.181818181818</v>
      </c>
      <c r="E21" s="198">
        <v>11644</v>
      </c>
      <c r="F21" s="198">
        <v>12290.454545454546</v>
      </c>
      <c r="G21" s="198">
        <v>12295</v>
      </c>
      <c r="H21" s="198">
        <v>12290.454545454546</v>
      </c>
      <c r="I21" s="203">
        <v>12295</v>
      </c>
    </row>
    <row r="22" spans="1:9" ht="12.75" customHeight="1">
      <c r="A22" s="125"/>
      <c r="B22" s="187" t="s">
        <v>11</v>
      </c>
      <c r="C22" s="196">
        <v>11</v>
      </c>
      <c r="D22" s="196">
        <v>11672.181818181818</v>
      </c>
      <c r="E22" s="196">
        <v>11644</v>
      </c>
      <c r="F22" s="196">
        <v>12290.454545454546</v>
      </c>
      <c r="G22" s="196">
        <v>12295</v>
      </c>
      <c r="H22" s="196">
        <v>12290.454545454546</v>
      </c>
      <c r="I22" s="202">
        <v>12295</v>
      </c>
    </row>
    <row r="23" spans="1:9" ht="12.75" customHeight="1">
      <c r="A23" s="118" t="s">
        <v>7</v>
      </c>
      <c r="B23" s="185" t="s">
        <v>60</v>
      </c>
      <c r="C23" s="189">
        <v>8</v>
      </c>
      <c r="D23" s="120" t="s">
        <v>47</v>
      </c>
      <c r="E23" s="120" t="s">
        <v>47</v>
      </c>
      <c r="F23" s="120" t="s">
        <v>47</v>
      </c>
      <c r="G23" s="120" t="s">
        <v>47</v>
      </c>
      <c r="H23" s="120" t="s">
        <v>47</v>
      </c>
      <c r="I23" s="121" t="s">
        <v>47</v>
      </c>
    </row>
    <row r="24" spans="1:9" ht="12.75" customHeight="1" thickBot="1">
      <c r="A24" s="122"/>
      <c r="B24" s="188" t="s">
        <v>11</v>
      </c>
      <c r="C24" s="197">
        <v>8</v>
      </c>
      <c r="D24" s="117" t="s">
        <v>47</v>
      </c>
      <c r="E24" s="117" t="s">
        <v>47</v>
      </c>
      <c r="F24" s="117" t="s">
        <v>47</v>
      </c>
      <c r="G24" s="117" t="s">
        <v>47</v>
      </c>
      <c r="H24" s="117" t="s">
        <v>47</v>
      </c>
      <c r="I24" s="204" t="s">
        <v>47</v>
      </c>
    </row>
    <row r="25" spans="1:9" ht="12.75" customHeight="1">
      <c r="A25" s="49" t="s">
        <v>11</v>
      </c>
      <c r="B25" s="191" t="s">
        <v>60</v>
      </c>
      <c r="C25" s="74">
        <v>104</v>
      </c>
      <c r="D25" s="268">
        <v>9359.432692307691</v>
      </c>
      <c r="E25" s="268">
        <v>9041.5</v>
      </c>
      <c r="F25" s="268">
        <v>9650.528846153846</v>
      </c>
      <c r="G25" s="268">
        <v>9304.5</v>
      </c>
      <c r="H25" s="268">
        <v>9650.528846153846</v>
      </c>
      <c r="I25" s="269">
        <v>9304.5</v>
      </c>
    </row>
    <row r="26" spans="1:9" ht="12.75" customHeight="1">
      <c r="A26" s="50"/>
      <c r="B26" s="192" t="s">
        <v>5</v>
      </c>
      <c r="C26" s="56">
        <v>187</v>
      </c>
      <c r="D26" s="270">
        <v>6819.379679144385</v>
      </c>
      <c r="E26" s="270">
        <v>6603</v>
      </c>
      <c r="F26" s="270">
        <v>6957.491978609625</v>
      </c>
      <c r="G26" s="270">
        <v>6784</v>
      </c>
      <c r="H26" s="270">
        <v>6957.812834224599</v>
      </c>
      <c r="I26" s="271">
        <v>6784</v>
      </c>
    </row>
    <row r="27" spans="1:9" ht="12.75" customHeight="1" thickBot="1">
      <c r="A27" s="51"/>
      <c r="B27" s="193" t="s">
        <v>11</v>
      </c>
      <c r="C27" s="75">
        <v>291</v>
      </c>
      <c r="D27" s="272">
        <v>7727.164948453608</v>
      </c>
      <c r="E27" s="272">
        <v>7239</v>
      </c>
      <c r="F27" s="272">
        <v>7919.951890034365</v>
      </c>
      <c r="G27" s="272">
        <v>7334</v>
      </c>
      <c r="H27" s="272">
        <v>7920.158075601375</v>
      </c>
      <c r="I27" s="273">
        <v>7334</v>
      </c>
    </row>
    <row r="28" spans="1:9" ht="12.75" customHeight="1">
      <c r="A28"/>
      <c r="B28"/>
      <c r="C28"/>
      <c r="D28"/>
      <c r="E28"/>
      <c r="F28"/>
      <c r="G28"/>
      <c r="H28"/>
      <c r="I28"/>
    </row>
    <row r="29" spans="1:10" ht="12.75" customHeight="1">
      <c r="A29" s="1" t="s">
        <v>62</v>
      </c>
      <c r="J29"/>
    </row>
    <row r="31" ht="12" customHeight="1"/>
    <row r="32" ht="12" customHeight="1"/>
    <row r="33" ht="12" customHeight="1">
      <c r="B33" s="131"/>
    </row>
    <row r="35" ht="12" customHeight="1"/>
    <row r="37" ht="12" customHeight="1"/>
    <row r="40" ht="12" customHeight="1"/>
    <row r="43" ht="12" customHeight="1"/>
    <row r="46" ht="12" customHeight="1"/>
    <row r="56" ht="12" customHeight="1"/>
    <row r="57" ht="12" customHeight="1"/>
    <row r="58" ht="12" customHeight="1"/>
    <row r="60" ht="12" customHeight="1"/>
    <row r="62" ht="12" customHeight="1"/>
    <row r="65" ht="12" customHeight="1"/>
    <row r="68" ht="12" customHeight="1"/>
    <row r="71" ht="12" customHeight="1"/>
  </sheetData>
  <sheetProtection/>
  <mergeCells count="5">
    <mergeCell ref="D5:E5"/>
    <mergeCell ref="F5:G5"/>
    <mergeCell ref="H5:I5"/>
    <mergeCell ref="B5:B6"/>
    <mergeCell ref="A5:A6"/>
  </mergeCells>
  <printOptions/>
  <pageMargins left="0.76" right="0.33" top="0.37" bottom="0.48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R26" sqref="R26:R27"/>
    </sheetView>
  </sheetViews>
  <sheetFormatPr defaultColWidth="9.140625" defaultRowHeight="12.75"/>
  <cols>
    <col min="1" max="1" width="15.57421875" style="0" customWidth="1"/>
    <col min="2" max="2" width="17.28125" style="0" customWidth="1"/>
    <col min="3" max="3" width="12.28125" style="133" customWidth="1"/>
    <col min="4" max="4" width="16.8515625" style="133" customWidth="1"/>
    <col min="5" max="5" width="11.7109375" style="133" customWidth="1"/>
    <col min="6" max="6" width="11.00390625" style="133" customWidth="1"/>
    <col min="7" max="7" width="11.00390625" style="0" customWidth="1"/>
  </cols>
  <sheetData>
    <row r="1" spans="1:7" ht="13.5">
      <c r="A1" s="3" t="s">
        <v>110</v>
      </c>
      <c r="B1" s="4"/>
      <c r="C1" s="132"/>
      <c r="D1" s="132"/>
      <c r="E1" s="132"/>
      <c r="F1" s="132"/>
      <c r="G1" s="4"/>
    </row>
    <row r="2" spans="1:7" ht="12.75">
      <c r="A2" s="165" t="s">
        <v>104</v>
      </c>
      <c r="B2" s="6"/>
      <c r="C2" s="6"/>
      <c r="D2" s="6"/>
      <c r="E2" s="6"/>
      <c r="F2" s="6"/>
      <c r="G2" s="6"/>
    </row>
    <row r="3" spans="4:10" ht="12.75">
      <c r="D3" s="208"/>
      <c r="E3" s="181"/>
      <c r="J3" s="53"/>
    </row>
    <row r="4" ht="13.5" thickBot="1"/>
    <row r="5" spans="1:6" ht="13.5" customHeight="1">
      <c r="A5" s="288" t="s">
        <v>0</v>
      </c>
      <c r="B5" s="293" t="s">
        <v>1</v>
      </c>
      <c r="C5" s="290" t="s">
        <v>13</v>
      </c>
      <c r="D5" s="291"/>
      <c r="E5" s="291"/>
      <c r="F5" s="292"/>
    </row>
    <row r="6" spans="1:6" ht="13.5" thickBot="1">
      <c r="A6" s="289"/>
      <c r="B6" s="294"/>
      <c r="C6" s="205" t="s">
        <v>8</v>
      </c>
      <c r="D6" s="206" t="s">
        <v>14</v>
      </c>
      <c r="E6" s="206" t="s">
        <v>10</v>
      </c>
      <c r="F6" s="207" t="s">
        <v>15</v>
      </c>
    </row>
    <row r="7" spans="1:6" ht="12.75">
      <c r="A7" s="118" t="s">
        <v>52</v>
      </c>
      <c r="B7" s="119" t="s">
        <v>4</v>
      </c>
      <c r="C7" s="134">
        <v>1</v>
      </c>
      <c r="D7" s="135" t="s">
        <v>47</v>
      </c>
      <c r="E7" s="135" t="s">
        <v>47</v>
      </c>
      <c r="F7" s="136" t="s">
        <v>47</v>
      </c>
    </row>
    <row r="8" spans="1:6" ht="12.75">
      <c r="A8" s="122"/>
      <c r="B8" s="123" t="s">
        <v>5</v>
      </c>
      <c r="C8" s="137">
        <v>39</v>
      </c>
      <c r="D8" s="138" t="s">
        <v>47</v>
      </c>
      <c r="E8" s="135" t="s">
        <v>47</v>
      </c>
      <c r="F8" s="136" t="s">
        <v>47</v>
      </c>
    </row>
    <row r="9" spans="1:6" ht="12.75">
      <c r="A9" s="122"/>
      <c r="B9" s="127" t="s">
        <v>11</v>
      </c>
      <c r="C9" s="137">
        <v>40</v>
      </c>
      <c r="D9" s="139">
        <v>5264.7</v>
      </c>
      <c r="E9" s="140">
        <v>5863</v>
      </c>
      <c r="F9" s="141">
        <v>6498.4</v>
      </c>
    </row>
    <row r="10" spans="1:6" ht="12" customHeight="1">
      <c r="A10" s="118" t="s">
        <v>48</v>
      </c>
      <c r="B10" s="119" t="s">
        <v>105</v>
      </c>
      <c r="C10" s="146">
        <v>83</v>
      </c>
      <c r="D10" s="150">
        <v>6068.6</v>
      </c>
      <c r="E10" s="151">
        <v>6592</v>
      </c>
      <c r="F10" s="152">
        <v>7225.6</v>
      </c>
    </row>
    <row r="11" spans="1:6" ht="12.75">
      <c r="A11" s="125"/>
      <c r="B11" s="126" t="s">
        <v>11</v>
      </c>
      <c r="C11" s="142">
        <v>83</v>
      </c>
      <c r="D11" s="143">
        <v>6068.6</v>
      </c>
      <c r="E11" s="144">
        <v>6592</v>
      </c>
      <c r="F11" s="145">
        <v>7225.6</v>
      </c>
    </row>
    <row r="12" spans="1:6" ht="12" customHeight="1">
      <c r="A12" s="118" t="s">
        <v>49</v>
      </c>
      <c r="B12" s="119" t="s">
        <v>4</v>
      </c>
      <c r="C12" s="146">
        <v>30</v>
      </c>
      <c r="D12" s="147">
        <v>7028.6</v>
      </c>
      <c r="E12" s="148">
        <v>8100</v>
      </c>
      <c r="F12" s="149">
        <v>8691.6</v>
      </c>
    </row>
    <row r="13" spans="1:6" ht="12.75">
      <c r="A13" s="122"/>
      <c r="B13" s="123" t="s">
        <v>5</v>
      </c>
      <c r="C13" s="137">
        <v>44</v>
      </c>
      <c r="D13" s="139">
        <v>6798.6</v>
      </c>
      <c r="E13" s="140">
        <v>7441</v>
      </c>
      <c r="F13" s="141">
        <v>8468.6</v>
      </c>
    </row>
    <row r="14" spans="1:6" ht="12" customHeight="1">
      <c r="A14" s="125"/>
      <c r="B14" s="126" t="s">
        <v>11</v>
      </c>
      <c r="C14" s="142">
        <v>74</v>
      </c>
      <c r="D14" s="143">
        <v>6840.1</v>
      </c>
      <c r="E14" s="144">
        <v>7654.5</v>
      </c>
      <c r="F14" s="145">
        <v>8542.1</v>
      </c>
    </row>
    <row r="15" spans="1:6" ht="12" customHeight="1">
      <c r="A15" s="118" t="s">
        <v>50</v>
      </c>
      <c r="B15" s="119" t="s">
        <v>4</v>
      </c>
      <c r="C15" s="146">
        <v>28</v>
      </c>
      <c r="D15" s="147">
        <v>7894.7</v>
      </c>
      <c r="E15" s="148">
        <v>8673</v>
      </c>
      <c r="F15" s="149">
        <v>9969</v>
      </c>
    </row>
    <row r="16" spans="1:6" ht="12.75">
      <c r="A16" s="122"/>
      <c r="B16" s="123" t="s">
        <v>5</v>
      </c>
      <c r="C16" s="137">
        <v>14</v>
      </c>
      <c r="D16" s="139">
        <v>8213.7</v>
      </c>
      <c r="E16" s="140">
        <v>8608</v>
      </c>
      <c r="F16" s="141">
        <v>9122.8</v>
      </c>
    </row>
    <row r="17" spans="1:6" ht="12.75">
      <c r="A17" s="125"/>
      <c r="B17" s="126" t="s">
        <v>11</v>
      </c>
      <c r="C17" s="142">
        <v>42</v>
      </c>
      <c r="D17" s="143">
        <v>7912.8</v>
      </c>
      <c r="E17" s="144">
        <v>8657</v>
      </c>
      <c r="F17" s="145">
        <v>9788.4</v>
      </c>
    </row>
    <row r="18" spans="1:6" ht="12" customHeight="1">
      <c r="A18" s="118" t="s">
        <v>51</v>
      </c>
      <c r="B18" s="119" t="s">
        <v>60</v>
      </c>
      <c r="C18" s="146">
        <v>25</v>
      </c>
      <c r="D18" s="138" t="s">
        <v>47</v>
      </c>
      <c r="E18" s="135" t="s">
        <v>47</v>
      </c>
      <c r="F18" s="136" t="s">
        <v>47</v>
      </c>
    </row>
    <row r="19" spans="1:6" ht="12.75">
      <c r="A19" s="122"/>
      <c r="B19" s="123" t="s">
        <v>5</v>
      </c>
      <c r="C19" s="137">
        <v>8</v>
      </c>
      <c r="D19" s="138" t="s">
        <v>47</v>
      </c>
      <c r="E19" s="135" t="s">
        <v>47</v>
      </c>
      <c r="F19" s="136" t="s">
        <v>47</v>
      </c>
    </row>
    <row r="20" spans="1:6" ht="12.75">
      <c r="A20" s="125"/>
      <c r="B20" s="126" t="s">
        <v>11</v>
      </c>
      <c r="C20" s="142">
        <v>33</v>
      </c>
      <c r="D20" s="139">
        <v>9318</v>
      </c>
      <c r="E20" s="140">
        <v>10145</v>
      </c>
      <c r="F20" s="141">
        <v>11052</v>
      </c>
    </row>
    <row r="21" spans="1:6" ht="12" customHeight="1">
      <c r="A21" s="118" t="s">
        <v>6</v>
      </c>
      <c r="B21" s="119" t="s">
        <v>4</v>
      </c>
      <c r="C21" s="146">
        <v>11</v>
      </c>
      <c r="D21" s="147">
        <v>11658</v>
      </c>
      <c r="E21" s="148">
        <v>12295</v>
      </c>
      <c r="F21" s="149">
        <v>12861</v>
      </c>
    </row>
    <row r="22" spans="1:6" ht="12.75">
      <c r="A22" s="125"/>
      <c r="B22" s="126" t="s">
        <v>11</v>
      </c>
      <c r="C22" s="142">
        <v>11</v>
      </c>
      <c r="D22" s="143">
        <v>11658</v>
      </c>
      <c r="E22" s="144">
        <v>12295</v>
      </c>
      <c r="F22" s="145">
        <v>12861</v>
      </c>
    </row>
    <row r="23" spans="1:6" ht="12.75">
      <c r="A23" s="118" t="s">
        <v>7</v>
      </c>
      <c r="B23" s="119" t="s">
        <v>60</v>
      </c>
      <c r="C23" s="146">
        <v>8</v>
      </c>
      <c r="D23" s="150" t="s">
        <v>47</v>
      </c>
      <c r="E23" s="151" t="s">
        <v>47</v>
      </c>
      <c r="F23" s="152" t="s">
        <v>47</v>
      </c>
    </row>
    <row r="24" spans="1:10" ht="13.5" thickBot="1">
      <c r="A24" s="122"/>
      <c r="B24" s="127" t="s">
        <v>11</v>
      </c>
      <c r="C24" s="137">
        <v>8</v>
      </c>
      <c r="D24" s="135" t="s">
        <v>47</v>
      </c>
      <c r="E24" s="138" t="s">
        <v>47</v>
      </c>
      <c r="F24" s="136" t="s">
        <v>47</v>
      </c>
      <c r="J24" s="48"/>
    </row>
    <row r="25" spans="1:6" ht="12.75">
      <c r="A25" s="49" t="s">
        <v>11</v>
      </c>
      <c r="B25" s="128" t="s">
        <v>60</v>
      </c>
      <c r="C25" s="153">
        <v>104</v>
      </c>
      <c r="D25" s="154">
        <v>7614.3</v>
      </c>
      <c r="E25" s="155">
        <v>9304.5</v>
      </c>
      <c r="F25" s="156">
        <v>12829.2</v>
      </c>
    </row>
    <row r="26" spans="1:6" ht="12.75">
      <c r="A26" s="50"/>
      <c r="B26" s="129" t="s">
        <v>5</v>
      </c>
      <c r="C26" s="157">
        <v>187</v>
      </c>
      <c r="D26" s="158">
        <v>5739.6</v>
      </c>
      <c r="E26" s="159">
        <v>6784</v>
      </c>
      <c r="F26" s="160">
        <v>8545.4</v>
      </c>
    </row>
    <row r="27" spans="1:6" ht="13.5" thickBot="1">
      <c r="A27" s="51"/>
      <c r="B27" s="130" t="s">
        <v>11</v>
      </c>
      <c r="C27" s="161">
        <v>291</v>
      </c>
      <c r="D27" s="162">
        <v>5920</v>
      </c>
      <c r="E27" s="163">
        <v>7334</v>
      </c>
      <c r="F27" s="164">
        <v>10500</v>
      </c>
    </row>
    <row r="29" ht="12.75">
      <c r="A29" t="s">
        <v>62</v>
      </c>
    </row>
    <row r="39" spans="1:9" s="7" customFormat="1" ht="12.75">
      <c r="A39"/>
      <c r="B39"/>
      <c r="C39" s="133"/>
      <c r="D39" s="133"/>
      <c r="E39" s="133"/>
      <c r="F39" s="133"/>
      <c r="G39"/>
      <c r="H39"/>
      <c r="I39"/>
    </row>
    <row r="40" spans="1:9" s="7" customFormat="1" ht="12.75">
      <c r="A40"/>
      <c r="B40"/>
      <c r="C40" s="133"/>
      <c r="D40" s="133"/>
      <c r="E40" s="133"/>
      <c r="F40" s="133"/>
      <c r="G40"/>
      <c r="H40"/>
      <c r="I40"/>
    </row>
    <row r="41" spans="1:9" s="7" customFormat="1" ht="12.75">
      <c r="A41"/>
      <c r="B41"/>
      <c r="C41" s="133"/>
      <c r="D41" s="133"/>
      <c r="E41" s="133"/>
      <c r="F41" s="133"/>
      <c r="G41"/>
      <c r="H41"/>
      <c r="I41"/>
    </row>
    <row r="47" spans="8:9" ht="12.75">
      <c r="H47" s="7"/>
      <c r="I47" s="7"/>
    </row>
    <row r="48" spans="8:9" ht="12.75">
      <c r="H48" s="7"/>
      <c r="I48" s="7"/>
    </row>
    <row r="49" spans="8:9" ht="12.75">
      <c r="H49" s="7"/>
      <c r="I49" s="7"/>
    </row>
  </sheetData>
  <sheetProtection/>
  <mergeCells count="3">
    <mergeCell ref="C5:F5"/>
    <mergeCell ref="A5:A6"/>
    <mergeCell ref="B5:B6"/>
  </mergeCells>
  <printOptions/>
  <pageMargins left="0.75" right="0.75" top="0.41" bottom="0.35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</cols>
  <sheetData>
    <row r="1" spans="1:8" ht="13.5">
      <c r="A1" s="3" t="s">
        <v>111</v>
      </c>
      <c r="B1" s="3"/>
      <c r="C1" s="3"/>
      <c r="D1" s="3"/>
      <c r="E1" s="3"/>
      <c r="F1" s="3"/>
      <c r="G1" s="3"/>
      <c r="H1" s="3"/>
    </row>
    <row r="2" ht="12.75">
      <c r="A2" s="131" t="s">
        <v>104</v>
      </c>
    </row>
    <row r="3" ht="12.75">
      <c r="A3" s="114" t="s">
        <v>112</v>
      </c>
    </row>
    <row r="4" ht="13.5" thickBot="1"/>
    <row r="5" spans="1:8" ht="12.75">
      <c r="A5" s="64"/>
      <c r="B5" s="295" t="s">
        <v>1</v>
      </c>
      <c r="C5" s="296"/>
      <c r="D5" s="296"/>
      <c r="E5" s="297"/>
      <c r="F5" s="65"/>
      <c r="G5" s="66"/>
      <c r="H5" s="5"/>
    </row>
    <row r="6" spans="1:8" ht="12.75">
      <c r="A6" s="55"/>
      <c r="B6" s="298" t="s">
        <v>60</v>
      </c>
      <c r="C6" s="299"/>
      <c r="D6" s="298" t="s">
        <v>5</v>
      </c>
      <c r="E6" s="299"/>
      <c r="F6" s="298" t="s">
        <v>11</v>
      </c>
      <c r="G6" s="300"/>
      <c r="H6" s="5"/>
    </row>
    <row r="7" spans="1:8" ht="12.75">
      <c r="A7" s="55"/>
      <c r="B7" s="11" t="s">
        <v>19</v>
      </c>
      <c r="C7" s="13" t="s">
        <v>9</v>
      </c>
      <c r="D7" s="11" t="s">
        <v>19</v>
      </c>
      <c r="E7" s="13" t="s">
        <v>9</v>
      </c>
      <c r="F7" s="11" t="s">
        <v>19</v>
      </c>
      <c r="G7" s="67" t="s">
        <v>9</v>
      </c>
      <c r="H7" s="5"/>
    </row>
    <row r="8" spans="1:8" s="30" customFormat="1" ht="12.75">
      <c r="A8" s="71" t="s">
        <v>17</v>
      </c>
      <c r="B8" s="166">
        <v>104</v>
      </c>
      <c r="C8" s="31">
        <v>9359</v>
      </c>
      <c r="D8" s="28">
        <v>187</v>
      </c>
      <c r="E8" s="31">
        <v>6819</v>
      </c>
      <c r="F8" s="28">
        <v>291</v>
      </c>
      <c r="G8" s="72">
        <v>7727</v>
      </c>
      <c r="H8" s="29"/>
    </row>
    <row r="9" spans="1:8" s="30" customFormat="1" ht="12.75">
      <c r="A9" s="68" t="s">
        <v>45</v>
      </c>
      <c r="B9" s="166">
        <v>104</v>
      </c>
      <c r="C9" s="57">
        <v>147</v>
      </c>
      <c r="D9" s="28">
        <v>187</v>
      </c>
      <c r="E9" s="57">
        <v>101</v>
      </c>
      <c r="F9" s="28">
        <v>291</v>
      </c>
      <c r="G9" s="58">
        <v>117</v>
      </c>
      <c r="H9" s="29"/>
    </row>
    <row r="10" spans="1:8" s="30" customFormat="1" ht="12.75">
      <c r="A10" s="68" t="s">
        <v>34</v>
      </c>
      <c r="B10" s="166">
        <v>104</v>
      </c>
      <c r="C10" s="57">
        <v>33</v>
      </c>
      <c r="D10" s="28">
        <v>187</v>
      </c>
      <c r="E10" s="57">
        <v>14</v>
      </c>
      <c r="F10" s="28">
        <v>291</v>
      </c>
      <c r="G10" s="58">
        <v>21</v>
      </c>
      <c r="H10" s="29"/>
    </row>
    <row r="11" spans="1:8" s="30" customFormat="1" ht="12.75">
      <c r="A11" s="68" t="s">
        <v>35</v>
      </c>
      <c r="B11" s="166">
        <v>104</v>
      </c>
      <c r="C11" s="57">
        <v>1</v>
      </c>
      <c r="D11" s="28">
        <v>187</v>
      </c>
      <c r="E11" s="57">
        <v>9</v>
      </c>
      <c r="F11" s="28">
        <v>291</v>
      </c>
      <c r="G11" s="58">
        <v>6</v>
      </c>
      <c r="H11" s="29"/>
    </row>
    <row r="12" spans="1:8" s="30" customFormat="1" ht="12.75">
      <c r="A12" s="68" t="s">
        <v>36</v>
      </c>
      <c r="B12" s="166">
        <v>104</v>
      </c>
      <c r="C12" s="57">
        <v>9559</v>
      </c>
      <c r="D12" s="28">
        <v>187</v>
      </c>
      <c r="E12" s="57">
        <v>6871</v>
      </c>
      <c r="F12" s="28">
        <v>291</v>
      </c>
      <c r="G12" s="58">
        <v>7831</v>
      </c>
      <c r="H12" s="29"/>
    </row>
    <row r="13" spans="1:8" s="30" customFormat="1" ht="12.75">
      <c r="A13" s="68" t="s">
        <v>37</v>
      </c>
      <c r="B13" s="166">
        <v>104</v>
      </c>
      <c r="C13" s="57">
        <v>0</v>
      </c>
      <c r="D13" s="28">
        <v>187</v>
      </c>
      <c r="E13" s="57">
        <v>0</v>
      </c>
      <c r="F13" s="28">
        <v>291</v>
      </c>
      <c r="G13" s="58">
        <v>0</v>
      </c>
      <c r="H13" s="29"/>
    </row>
    <row r="14" spans="1:8" s="30" customFormat="1" ht="12.75">
      <c r="A14" s="68" t="s">
        <v>38</v>
      </c>
      <c r="B14" s="166">
        <v>104</v>
      </c>
      <c r="C14" s="57">
        <v>93</v>
      </c>
      <c r="D14" s="28">
        <v>187</v>
      </c>
      <c r="E14" s="57">
        <v>13</v>
      </c>
      <c r="F14" s="28">
        <v>291</v>
      </c>
      <c r="G14" s="58">
        <v>41</v>
      </c>
      <c r="H14" s="29"/>
    </row>
    <row r="15" spans="1:8" s="30" customFormat="1" ht="12.75">
      <c r="A15" s="69" t="s">
        <v>39</v>
      </c>
      <c r="B15" s="209">
        <v>104</v>
      </c>
      <c r="C15" s="36">
        <v>9651</v>
      </c>
      <c r="D15" s="210">
        <v>187</v>
      </c>
      <c r="E15" s="36">
        <v>6957</v>
      </c>
      <c r="F15" s="210">
        <v>291</v>
      </c>
      <c r="G15" s="59">
        <v>7920</v>
      </c>
      <c r="H15" s="29"/>
    </row>
    <row r="16" spans="1:8" s="30" customFormat="1" ht="12.75">
      <c r="A16" s="68" t="s">
        <v>40</v>
      </c>
      <c r="B16" s="166">
        <v>104</v>
      </c>
      <c r="C16" s="57">
        <v>0</v>
      </c>
      <c r="D16" s="28">
        <v>187</v>
      </c>
      <c r="E16" s="57">
        <v>0</v>
      </c>
      <c r="F16" s="28">
        <v>291</v>
      </c>
      <c r="G16" s="58">
        <v>0</v>
      </c>
      <c r="H16" s="29"/>
    </row>
    <row r="17" spans="1:8" s="27" customFormat="1" ht="12.75" customHeight="1">
      <c r="A17" s="69" t="s">
        <v>2</v>
      </c>
      <c r="B17" s="209">
        <v>104</v>
      </c>
      <c r="C17" s="36">
        <v>9651</v>
      </c>
      <c r="D17" s="210">
        <v>187</v>
      </c>
      <c r="E17" s="36">
        <v>6958</v>
      </c>
      <c r="F17" s="210">
        <v>291</v>
      </c>
      <c r="G17" s="59">
        <v>7920</v>
      </c>
      <c r="H17" s="26"/>
    </row>
    <row r="18" spans="1:8" s="27" customFormat="1" ht="13.5" thickBot="1">
      <c r="A18" s="70" t="s">
        <v>44</v>
      </c>
      <c r="B18" s="211">
        <v>104</v>
      </c>
      <c r="C18" s="60">
        <v>9707</v>
      </c>
      <c r="D18" s="212">
        <v>187</v>
      </c>
      <c r="E18" s="60">
        <v>6998</v>
      </c>
      <c r="F18" s="212">
        <v>291</v>
      </c>
      <c r="G18" s="61">
        <v>7966</v>
      </c>
      <c r="H18" s="26"/>
    </row>
    <row r="20" ht="12.75">
      <c r="A20" s="114" t="s">
        <v>124</v>
      </c>
    </row>
    <row r="21" ht="12.75">
      <c r="A21" s="114" t="s">
        <v>123</v>
      </c>
    </row>
    <row r="22" ht="12.75">
      <c r="A22" s="30"/>
    </row>
    <row r="23" ht="12.75">
      <c r="A23" t="s">
        <v>62</v>
      </c>
    </row>
  </sheetData>
  <sheetProtection/>
  <mergeCells count="4">
    <mergeCell ref="B5:E5"/>
    <mergeCell ref="B6:C6"/>
    <mergeCell ref="D6:E6"/>
    <mergeCell ref="F6:G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7.140625" style="0" customWidth="1"/>
    <col min="2" max="2" width="20.57421875" style="0" customWidth="1"/>
    <col min="3" max="3" width="10.28125" style="0" customWidth="1"/>
    <col min="4" max="4" width="16.140625" style="0" customWidth="1"/>
    <col min="5" max="5" width="11.28125" style="0" bestFit="1" customWidth="1"/>
    <col min="6" max="6" width="12.8515625" style="0" bestFit="1" customWidth="1"/>
    <col min="8" max="8" width="15.00390625" style="0" bestFit="1" customWidth="1"/>
  </cols>
  <sheetData>
    <row r="1" spans="1:6" ht="13.5">
      <c r="A1" s="3" t="s">
        <v>114</v>
      </c>
      <c r="B1" s="76"/>
      <c r="C1" s="76"/>
      <c r="D1" s="76"/>
      <c r="E1" s="76"/>
      <c r="F1" s="76"/>
    </row>
    <row r="2" spans="1:6" ht="12.75">
      <c r="A2" s="131" t="s">
        <v>113</v>
      </c>
      <c r="B2" s="2"/>
      <c r="C2" s="1"/>
      <c r="D2" s="1"/>
      <c r="E2" s="1"/>
      <c r="F2" s="1"/>
    </row>
    <row r="4" ht="13.5" thickBot="1"/>
    <row r="5" spans="1:8" ht="24.75" customHeight="1">
      <c r="A5" s="301" t="s">
        <v>0</v>
      </c>
      <c r="B5" s="303" t="s">
        <v>1</v>
      </c>
      <c r="C5" s="218" t="s">
        <v>8</v>
      </c>
      <c r="D5" s="219" t="s">
        <v>17</v>
      </c>
      <c r="E5" s="219" t="s">
        <v>13</v>
      </c>
      <c r="F5" s="220" t="s">
        <v>2</v>
      </c>
      <c r="H5" s="5"/>
    </row>
    <row r="6" spans="1:8" ht="12.75">
      <c r="A6" s="302"/>
      <c r="B6" s="304"/>
      <c r="C6" s="221" t="s">
        <v>3</v>
      </c>
      <c r="D6" s="222" t="s">
        <v>16</v>
      </c>
      <c r="E6" s="222" t="s">
        <v>16</v>
      </c>
      <c r="F6" s="223" t="s">
        <v>16</v>
      </c>
      <c r="H6" s="5"/>
    </row>
    <row r="7" spans="1:8" ht="12.75">
      <c r="A7" s="118" t="s">
        <v>52</v>
      </c>
      <c r="B7" s="119" t="s">
        <v>4</v>
      </c>
      <c r="C7" s="224">
        <v>1</v>
      </c>
      <c r="D7" s="225" t="s">
        <v>47</v>
      </c>
      <c r="E7" s="225" t="s">
        <v>47</v>
      </c>
      <c r="F7" s="226" t="s">
        <v>47</v>
      </c>
      <c r="G7" s="109"/>
      <c r="H7" s="104"/>
    </row>
    <row r="8" spans="1:8" ht="12.75">
      <c r="A8" s="122"/>
      <c r="B8" s="123" t="s">
        <v>5</v>
      </c>
      <c r="C8" s="227">
        <v>39</v>
      </c>
      <c r="D8" s="228" t="s">
        <v>47</v>
      </c>
      <c r="E8" s="228" t="s">
        <v>47</v>
      </c>
      <c r="F8" s="229" t="s">
        <v>47</v>
      </c>
      <c r="G8" s="109"/>
      <c r="H8" s="5"/>
    </row>
    <row r="9" spans="1:7" ht="12.75" customHeight="1">
      <c r="A9" s="125"/>
      <c r="B9" s="126" t="s">
        <v>11</v>
      </c>
      <c r="C9" s="230">
        <v>40</v>
      </c>
      <c r="D9" s="231">
        <v>0.016729222688238288</v>
      </c>
      <c r="E9" s="213">
        <v>-0.0013280224661644802</v>
      </c>
      <c r="F9" s="232">
        <v>-0.0013280224661644802</v>
      </c>
      <c r="G9" s="109"/>
    </row>
    <row r="10" spans="1:7" ht="12.75" customHeight="1">
      <c r="A10" s="122" t="s">
        <v>48</v>
      </c>
      <c r="B10" s="123" t="s">
        <v>5</v>
      </c>
      <c r="C10" s="227">
        <v>83</v>
      </c>
      <c r="D10" s="228">
        <v>0.02467258187086996</v>
      </c>
      <c r="E10" s="228">
        <v>0.014265393391239223</v>
      </c>
      <c r="F10" s="233">
        <v>0.014373601523664403</v>
      </c>
      <c r="G10" s="109"/>
    </row>
    <row r="11" spans="1:7" ht="12.75">
      <c r="A11" s="125"/>
      <c r="B11" s="126" t="s">
        <v>11</v>
      </c>
      <c r="C11" s="230">
        <v>83</v>
      </c>
      <c r="D11" s="231">
        <v>0.02467258187086996</v>
      </c>
      <c r="E11" s="213">
        <v>0.014265393391239223</v>
      </c>
      <c r="F11" s="232">
        <v>0.014373601523664403</v>
      </c>
      <c r="G11" s="109"/>
    </row>
    <row r="12" spans="1:7" ht="12.75">
      <c r="A12" s="118" t="s">
        <v>49</v>
      </c>
      <c r="B12" s="119" t="s">
        <v>4</v>
      </c>
      <c r="C12" s="224">
        <v>30</v>
      </c>
      <c r="D12" s="225">
        <v>0.026924839048132476</v>
      </c>
      <c r="E12" s="214">
        <v>0.028367204160590798</v>
      </c>
      <c r="F12" s="234">
        <v>0.028286927269538187</v>
      </c>
      <c r="G12" s="109"/>
    </row>
    <row r="13" spans="1:7" ht="12.75" customHeight="1">
      <c r="A13" s="122"/>
      <c r="B13" s="123" t="s">
        <v>5</v>
      </c>
      <c r="C13" s="227">
        <v>44</v>
      </c>
      <c r="D13" s="228">
        <v>0.021281372458267556</v>
      </c>
      <c r="E13" s="215">
        <v>0.01906954322707055</v>
      </c>
      <c r="F13" s="233">
        <v>0.01906954322707055</v>
      </c>
      <c r="G13" s="109"/>
    </row>
    <row r="14" spans="1:7" ht="12.75">
      <c r="A14" s="125"/>
      <c r="B14" s="126" t="s">
        <v>11</v>
      </c>
      <c r="C14" s="230">
        <v>74</v>
      </c>
      <c r="D14" s="231">
        <v>0.024068474583180843</v>
      </c>
      <c r="E14" s="213">
        <v>0.02347855279661637</v>
      </c>
      <c r="F14" s="232">
        <v>0.023445295779149555</v>
      </c>
      <c r="G14" s="109"/>
    </row>
    <row r="15" spans="1:7" ht="12.75">
      <c r="A15" s="118" t="s">
        <v>50</v>
      </c>
      <c r="B15" s="119" t="s">
        <v>4</v>
      </c>
      <c r="C15" s="224">
        <v>28</v>
      </c>
      <c r="D15" s="225">
        <v>0.022270967954364118</v>
      </c>
      <c r="E15" s="217">
        <v>0.020197258719032996</v>
      </c>
      <c r="F15" s="234">
        <v>0.020197258719032996</v>
      </c>
      <c r="G15" s="109"/>
    </row>
    <row r="16" spans="1:7" ht="12.75" customHeight="1">
      <c r="A16" s="122"/>
      <c r="B16" s="123" t="s">
        <v>5</v>
      </c>
      <c r="C16" s="227">
        <v>14</v>
      </c>
      <c r="D16" s="228">
        <v>-0.004475067885197692</v>
      </c>
      <c r="E16" s="216">
        <v>0.00019717198525914803</v>
      </c>
      <c r="F16" s="233">
        <v>0.00019717198525914803</v>
      </c>
      <c r="G16" s="109"/>
    </row>
    <row r="17" spans="1:7" ht="12.75">
      <c r="A17" s="125"/>
      <c r="B17" s="126" t="s">
        <v>11</v>
      </c>
      <c r="C17" s="230">
        <v>42</v>
      </c>
      <c r="D17" s="228">
        <v>0.013554354260284063</v>
      </c>
      <c r="E17" s="215">
        <v>0.013702753170882431</v>
      </c>
      <c r="F17" s="233">
        <v>0.013702753170882431</v>
      </c>
      <c r="G17" s="109"/>
    </row>
    <row r="18" spans="1:7" ht="12.75">
      <c r="A18" s="118" t="s">
        <v>51</v>
      </c>
      <c r="B18" s="114" t="s">
        <v>60</v>
      </c>
      <c r="C18" s="224">
        <v>25</v>
      </c>
      <c r="D18" s="225" t="s">
        <v>47</v>
      </c>
      <c r="E18" s="225" t="s">
        <v>47</v>
      </c>
      <c r="F18" s="266" t="s">
        <v>47</v>
      </c>
      <c r="G18" s="109"/>
    </row>
    <row r="19" spans="1:7" ht="12.75" customHeight="1">
      <c r="A19" s="122"/>
      <c r="B19" s="123" t="s">
        <v>5</v>
      </c>
      <c r="C19" s="227">
        <v>8</v>
      </c>
      <c r="D19" s="228" t="s">
        <v>47</v>
      </c>
      <c r="E19" s="228" t="s">
        <v>47</v>
      </c>
      <c r="F19" s="235" t="s">
        <v>47</v>
      </c>
      <c r="G19" s="109"/>
    </row>
    <row r="20" spans="1:7" ht="12.75">
      <c r="A20" s="125"/>
      <c r="B20" s="126" t="s">
        <v>11</v>
      </c>
      <c r="C20" s="230">
        <v>33</v>
      </c>
      <c r="D20" s="231">
        <v>0.018669127501270366</v>
      </c>
      <c r="E20" s="213">
        <v>0.01186239281658763</v>
      </c>
      <c r="F20" s="267">
        <v>0.009345147352044392</v>
      </c>
      <c r="G20" s="109"/>
    </row>
    <row r="21" spans="1:7" ht="12.75">
      <c r="A21" s="118" t="s">
        <v>6</v>
      </c>
      <c r="B21" s="119" t="s">
        <v>4</v>
      </c>
      <c r="C21" s="224">
        <v>11</v>
      </c>
      <c r="D21" s="225">
        <v>0.019650009605848617</v>
      </c>
      <c r="E21" s="214">
        <v>0.017769850956026456</v>
      </c>
      <c r="F21" s="234">
        <v>0.017769850956026456</v>
      </c>
      <c r="G21" s="109"/>
    </row>
    <row r="22" spans="1:7" ht="12.75" customHeight="1">
      <c r="A22" s="125"/>
      <c r="B22" s="126" t="s">
        <v>11</v>
      </c>
      <c r="C22" s="230">
        <v>11</v>
      </c>
      <c r="D22" s="231">
        <v>0.019650009605848617</v>
      </c>
      <c r="E22" s="213">
        <v>0.017769850956026456</v>
      </c>
      <c r="F22" s="232">
        <v>0.017769850956026456</v>
      </c>
      <c r="G22" s="109"/>
    </row>
    <row r="23" spans="1:7" ht="12.75">
      <c r="A23" s="118" t="s">
        <v>7</v>
      </c>
      <c r="B23" s="119" t="s">
        <v>4</v>
      </c>
      <c r="C23" s="224">
        <v>8</v>
      </c>
      <c r="D23" s="225" t="s">
        <v>47</v>
      </c>
      <c r="E23" s="225" t="s">
        <v>47</v>
      </c>
      <c r="F23" s="234" t="s">
        <v>47</v>
      </c>
      <c r="G23" s="109"/>
    </row>
    <row r="24" spans="1:7" ht="13.5" thickBot="1">
      <c r="A24" s="122"/>
      <c r="B24" s="127" t="s">
        <v>11</v>
      </c>
      <c r="C24" s="227">
        <v>8</v>
      </c>
      <c r="D24" s="236" t="s">
        <v>47</v>
      </c>
      <c r="E24" s="237" t="s">
        <v>47</v>
      </c>
      <c r="F24" s="238" t="s">
        <v>47</v>
      </c>
      <c r="G24" s="109"/>
    </row>
    <row r="25" spans="1:7" ht="12.75" customHeight="1">
      <c r="A25" s="49" t="s">
        <v>11</v>
      </c>
      <c r="B25" s="128" t="s">
        <v>60</v>
      </c>
      <c r="C25" s="106">
        <v>104</v>
      </c>
      <c r="D25" s="239">
        <v>0.021511681676776417</v>
      </c>
      <c r="E25" s="105">
        <v>0.016326708506670506</v>
      </c>
      <c r="F25" s="240">
        <v>0.016305774917927507</v>
      </c>
      <c r="G25" s="109"/>
    </row>
    <row r="26" spans="1:7" ht="12.75">
      <c r="A26" s="50"/>
      <c r="B26" s="129" t="s">
        <v>5</v>
      </c>
      <c r="C26" s="107">
        <v>187</v>
      </c>
      <c r="D26" s="239">
        <v>0.021735409107666914</v>
      </c>
      <c r="E26" s="105">
        <v>0.012858449696421803</v>
      </c>
      <c r="F26" s="240">
        <v>0.012281170094362026</v>
      </c>
      <c r="G26" s="109"/>
    </row>
    <row r="27" spans="1:7" ht="13.5" thickBot="1">
      <c r="A27" s="51"/>
      <c r="B27" s="130" t="s">
        <v>11</v>
      </c>
      <c r="C27" s="108">
        <v>291</v>
      </c>
      <c r="D27" s="241">
        <v>0.026027965023500244</v>
      </c>
      <c r="E27" s="115">
        <v>0.01888900552825379</v>
      </c>
      <c r="F27" s="242">
        <v>0.01854672656211831</v>
      </c>
      <c r="G27" s="109"/>
    </row>
    <row r="28" ht="12.75" customHeight="1"/>
    <row r="29" ht="12.75">
      <c r="A29" t="s">
        <v>62</v>
      </c>
    </row>
    <row r="31" ht="12.75" customHeight="1"/>
    <row r="34" ht="12.75" customHeight="1"/>
  </sheetData>
  <sheetProtection/>
  <mergeCells count="2"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N85" sqref="N85"/>
    </sheetView>
  </sheetViews>
  <sheetFormatPr defaultColWidth="9.140625" defaultRowHeight="12.75"/>
  <cols>
    <col min="1" max="1" width="11.00390625" style="14" customWidth="1"/>
    <col min="2" max="2" width="18.140625" style="14" customWidth="1"/>
    <col min="3" max="3" width="12.7109375" style="14" bestFit="1" customWidth="1"/>
    <col min="4" max="4" width="18.57421875" style="14" customWidth="1"/>
    <col min="5" max="6" width="9.140625" style="14" customWidth="1"/>
    <col min="7" max="7" width="17.28125" style="14" customWidth="1"/>
    <col min="8" max="8" width="12.7109375" style="14" bestFit="1" customWidth="1"/>
    <col min="9" max="9" width="17.00390625" style="14" bestFit="1" customWidth="1"/>
    <col min="10" max="11" width="9.140625" style="14" customWidth="1"/>
    <col min="12" max="12" width="17.8515625" style="14" customWidth="1"/>
    <col min="13" max="13" width="14.28125" style="14" customWidth="1"/>
    <col min="14" max="14" width="16.7109375" style="14" customWidth="1"/>
    <col min="15" max="15" width="9.140625" style="14" customWidth="1"/>
    <col min="16" max="16" width="17.57421875" style="14" customWidth="1"/>
    <col min="17" max="17" width="12.7109375" style="14" customWidth="1"/>
    <col min="18" max="19" width="18.28125" style="14" customWidth="1"/>
    <col min="20" max="16384" width="9.140625" style="14" customWidth="1"/>
  </cols>
  <sheetData>
    <row r="1" spans="1:21" ht="13.5">
      <c r="A1" s="167" t="s">
        <v>128</v>
      </c>
      <c r="O1" s="1"/>
      <c r="P1" s="1"/>
      <c r="Q1" s="1"/>
      <c r="R1" s="1"/>
      <c r="S1" s="1"/>
      <c r="T1" s="1"/>
      <c r="U1" s="1"/>
    </row>
    <row r="2" spans="1:21" ht="12.75">
      <c r="A2" s="32" t="s">
        <v>122</v>
      </c>
      <c r="O2" s="1"/>
      <c r="P2" s="1"/>
      <c r="Q2" s="1"/>
      <c r="R2" s="1"/>
      <c r="S2" s="1"/>
      <c r="T2" s="1"/>
      <c r="U2" s="1"/>
    </row>
    <row r="3" spans="15:21" ht="12.75">
      <c r="O3" s="1"/>
      <c r="P3" s="1"/>
      <c r="Q3" s="1"/>
      <c r="R3" s="1"/>
      <c r="S3" s="1"/>
      <c r="T3" s="1"/>
      <c r="U3" s="1"/>
    </row>
    <row r="4" spans="1:11" ht="12.75">
      <c r="A4" s="15" t="s">
        <v>106</v>
      </c>
      <c r="F4" s="15" t="s">
        <v>27</v>
      </c>
      <c r="K4" s="15" t="s">
        <v>46</v>
      </c>
    </row>
    <row r="5" spans="1:18" s="17" customFormat="1" ht="26.25">
      <c r="A5" s="16" t="s">
        <v>28</v>
      </c>
      <c r="B5" s="16" t="s">
        <v>4</v>
      </c>
      <c r="C5" s="16" t="s">
        <v>5</v>
      </c>
      <c r="D5" s="16" t="s">
        <v>29</v>
      </c>
      <c r="F5" s="16"/>
      <c r="G5" s="16" t="s">
        <v>4</v>
      </c>
      <c r="H5" s="16" t="s">
        <v>5</v>
      </c>
      <c r="I5" s="16" t="s">
        <v>29</v>
      </c>
      <c r="K5" s="16" t="s">
        <v>28</v>
      </c>
      <c r="L5" s="16" t="s">
        <v>4</v>
      </c>
      <c r="M5" s="16" t="s">
        <v>5</v>
      </c>
      <c r="N5" s="16" t="s">
        <v>29</v>
      </c>
      <c r="P5" s="16" t="s">
        <v>4</v>
      </c>
      <c r="Q5" s="16" t="s">
        <v>5</v>
      </c>
      <c r="R5" s="16" t="s">
        <v>29</v>
      </c>
    </row>
    <row r="6" spans="1:18" ht="12.75">
      <c r="A6" s="14">
        <v>2000</v>
      </c>
      <c r="B6" s="18">
        <f>33498/5.94573</f>
        <v>5633.9591606076965</v>
      </c>
      <c r="C6" s="18">
        <f>24203/5.94573</f>
        <v>4070.6523841479516</v>
      </c>
      <c r="D6" s="18">
        <f>11906/5.94573</f>
        <v>2002.4454524507503</v>
      </c>
      <c r="F6" s="14">
        <v>2000</v>
      </c>
      <c r="K6" s="14">
        <v>2000</v>
      </c>
      <c r="L6" s="42">
        <f>B6/$B$6*100</f>
        <v>100</v>
      </c>
      <c r="M6" s="42">
        <f>C6/$C$6*100</f>
        <v>100</v>
      </c>
      <c r="N6" s="42">
        <f>D6/$D$6*100</f>
        <v>100</v>
      </c>
      <c r="P6" s="42">
        <f>L6/N6*100</f>
        <v>100</v>
      </c>
      <c r="Q6" s="42">
        <f>M6/N6*100</f>
        <v>100</v>
      </c>
      <c r="R6" s="42">
        <f>N6/N6*100</f>
        <v>100</v>
      </c>
    </row>
    <row r="7" spans="1:18" ht="12.75">
      <c r="A7" s="14">
        <v>2001</v>
      </c>
      <c r="B7" s="18">
        <f>34878/5.94573</f>
        <v>5866.058499124581</v>
      </c>
      <c r="C7" s="18">
        <f>24941/5.94573</f>
        <v>4194.775073876546</v>
      </c>
      <c r="D7" s="18">
        <f>12212/5.94573</f>
        <v>2053.9109579479727</v>
      </c>
      <c r="F7" s="14">
        <v>2001</v>
      </c>
      <c r="G7" s="19">
        <f aca="true" t="shared" si="0" ref="G7:I11">(B7-B6)/B6</f>
        <v>0.04119648934264727</v>
      </c>
      <c r="H7" s="19">
        <f t="shared" si="0"/>
        <v>0.030492087757715863</v>
      </c>
      <c r="I7" s="19">
        <f t="shared" si="0"/>
        <v>0.0257013270619856</v>
      </c>
      <c r="K7" s="14">
        <v>2001</v>
      </c>
      <c r="L7" s="42">
        <f>B7/$B$6*100</f>
        <v>104.11964893426473</v>
      </c>
      <c r="M7" s="42">
        <f aca="true" t="shared" si="1" ref="M7:M20">C7/$C$6*100</f>
        <v>103.04920877577159</v>
      </c>
      <c r="N7" s="42">
        <f aca="true" t="shared" si="2" ref="N7:N20">D7/$D$6*100</f>
        <v>102.57013270619856</v>
      </c>
      <c r="P7" s="42">
        <f aca="true" t="shared" si="3" ref="P7:P20">L7/N7*100</f>
        <v>101.51068950305896</v>
      </c>
      <c r="Q7" s="42">
        <f>M7/N7*100</f>
        <v>100.46707170687328</v>
      </c>
      <c r="R7" s="42">
        <f aca="true" t="shared" si="4" ref="R7:R20">N7/N7*100</f>
        <v>100</v>
      </c>
    </row>
    <row r="8" spans="1:18" ht="12.75">
      <c r="A8" s="14">
        <v>2002</v>
      </c>
      <c r="B8" s="18">
        <v>6180</v>
      </c>
      <c r="C8" s="18">
        <v>4355</v>
      </c>
      <c r="D8" s="18">
        <v>2135</v>
      </c>
      <c r="F8" s="14">
        <v>2002</v>
      </c>
      <c r="G8" s="19">
        <f t="shared" si="0"/>
        <v>0.053518303801823576</v>
      </c>
      <c r="H8" s="19">
        <f t="shared" si="0"/>
        <v>0.03819630928992434</v>
      </c>
      <c r="I8" s="19">
        <f t="shared" si="0"/>
        <v>0.039480310350474945</v>
      </c>
      <c r="K8" s="14">
        <v>2002</v>
      </c>
      <c r="L8" s="42">
        <f aca="true" t="shared" si="5" ref="L8:L20">B8/$B$6*100</f>
        <v>109.69195593766791</v>
      </c>
      <c r="M8" s="42">
        <f t="shared" si="1"/>
        <v>106.98530822625294</v>
      </c>
      <c r="N8" s="42">
        <f t="shared" si="2"/>
        <v>106.61963337812867</v>
      </c>
      <c r="P8" s="42">
        <f>L8/N8*100</f>
        <v>102.88157299194904</v>
      </c>
      <c r="Q8" s="42">
        <f aca="true" t="shared" si="6" ref="Q8:Q20">M8/N8*100</f>
        <v>100.34297139892368</v>
      </c>
      <c r="R8" s="42">
        <f t="shared" si="4"/>
        <v>100</v>
      </c>
    </row>
    <row r="9" spans="1:18" ht="12.75">
      <c r="A9" s="14">
        <v>2003</v>
      </c>
      <c r="B9" s="18">
        <v>6396</v>
      </c>
      <c r="C9" s="18">
        <v>4535</v>
      </c>
      <c r="D9" s="18">
        <v>2205</v>
      </c>
      <c r="F9" s="14">
        <v>2003</v>
      </c>
      <c r="G9" s="19">
        <f t="shared" si="0"/>
        <v>0.03495145631067961</v>
      </c>
      <c r="H9" s="19">
        <f t="shared" si="0"/>
        <v>0.04133180252583238</v>
      </c>
      <c r="I9" s="19">
        <f t="shared" si="0"/>
        <v>0.03278688524590164</v>
      </c>
      <c r="K9" s="14">
        <v>2003</v>
      </c>
      <c r="L9" s="42">
        <f t="shared" si="5"/>
        <v>113.52584954325631</v>
      </c>
      <c r="M9" s="42">
        <f t="shared" si="1"/>
        <v>111.40720385902574</v>
      </c>
      <c r="N9" s="42">
        <f t="shared" si="2"/>
        <v>110.11535906265748</v>
      </c>
      <c r="P9" s="42">
        <f t="shared" si="3"/>
        <v>103.09719780204159</v>
      </c>
      <c r="Q9" s="42">
        <f t="shared" si="6"/>
        <v>101.17317403073007</v>
      </c>
      <c r="R9" s="42">
        <f t="shared" si="4"/>
        <v>100</v>
      </c>
    </row>
    <row r="10" spans="1:18" s="20" customFormat="1" ht="12.75">
      <c r="A10" s="20">
        <v>2004</v>
      </c>
      <c r="B10" s="21">
        <v>6721</v>
      </c>
      <c r="C10" s="21">
        <v>4711</v>
      </c>
      <c r="D10" s="21">
        <v>2297</v>
      </c>
      <c r="F10" s="20">
        <v>2004</v>
      </c>
      <c r="G10" s="22">
        <f t="shared" si="0"/>
        <v>0.0508130081300813</v>
      </c>
      <c r="H10" s="22">
        <f t="shared" si="0"/>
        <v>0.038809261300992284</v>
      </c>
      <c r="I10" s="22">
        <f t="shared" si="0"/>
        <v>0.041723356009070296</v>
      </c>
      <c r="K10" s="20">
        <v>2004</v>
      </c>
      <c r="L10" s="42">
        <f t="shared" si="5"/>
        <v>119.2944394590722</v>
      </c>
      <c r="M10" s="42">
        <f t="shared" si="1"/>
        <v>115.73083514440358</v>
      </c>
      <c r="N10" s="42">
        <f t="shared" si="2"/>
        <v>114.70974139089536</v>
      </c>
      <c r="P10" s="42">
        <f t="shared" si="3"/>
        <v>103.996781801254</v>
      </c>
      <c r="Q10" s="42">
        <f t="shared" si="6"/>
        <v>100.8901543505609</v>
      </c>
      <c r="R10" s="42">
        <f t="shared" si="4"/>
        <v>100</v>
      </c>
    </row>
    <row r="11" spans="1:18" ht="12.75">
      <c r="A11" s="20">
        <v>2005</v>
      </c>
      <c r="B11" s="21">
        <v>7068</v>
      </c>
      <c r="C11" s="21">
        <v>4930</v>
      </c>
      <c r="D11" s="21">
        <v>2407</v>
      </c>
      <c r="F11" s="20">
        <v>2005</v>
      </c>
      <c r="G11" s="22">
        <f t="shared" si="0"/>
        <v>0.0516292218419878</v>
      </c>
      <c r="H11" s="22">
        <f t="shared" si="0"/>
        <v>0.04648694544682658</v>
      </c>
      <c r="I11" s="22">
        <f t="shared" si="0"/>
        <v>0.047888550282977796</v>
      </c>
      <c r="K11" s="14">
        <v>2005</v>
      </c>
      <c r="L11" s="42">
        <f t="shared" si="5"/>
        <v>125.45351853842021</v>
      </c>
      <c r="M11" s="42">
        <f t="shared" si="1"/>
        <v>121.11080816427715</v>
      </c>
      <c r="N11" s="42">
        <f t="shared" si="2"/>
        <v>120.20302460944063</v>
      </c>
      <c r="P11" s="42">
        <f t="shared" si="3"/>
        <v>104.36802147536577</v>
      </c>
      <c r="Q11" s="42">
        <f t="shared" si="6"/>
        <v>100.75520857963936</v>
      </c>
      <c r="R11" s="42">
        <f t="shared" si="4"/>
        <v>100</v>
      </c>
    </row>
    <row r="12" spans="1:18" ht="12.75">
      <c r="A12" s="20">
        <v>2006</v>
      </c>
      <c r="B12" s="21">
        <v>7211</v>
      </c>
      <c r="C12" s="21">
        <v>5139</v>
      </c>
      <c r="D12" s="21">
        <v>2482</v>
      </c>
      <c r="F12" s="20">
        <v>2006</v>
      </c>
      <c r="G12" s="22">
        <f aca="true" t="shared" si="7" ref="G12:I13">(B12-B11)/B11</f>
        <v>0.02023203169213356</v>
      </c>
      <c r="H12" s="22">
        <f t="shared" si="7"/>
        <v>0.042393509127789046</v>
      </c>
      <c r="I12" s="22">
        <f t="shared" si="7"/>
        <v>0.03115911923556294</v>
      </c>
      <c r="K12" s="14">
        <v>2006</v>
      </c>
      <c r="L12" s="42">
        <f t="shared" si="5"/>
        <v>127.99169810137919</v>
      </c>
      <c r="M12" s="42">
        <f t="shared" si="1"/>
        <v>126.24512031566336</v>
      </c>
      <c r="N12" s="42">
        <f t="shared" si="2"/>
        <v>123.94844498572148</v>
      </c>
      <c r="P12" s="42">
        <f t="shared" si="3"/>
        <v>103.262044244382</v>
      </c>
      <c r="Q12" s="42">
        <f t="shared" si="6"/>
        <v>101.85292790902416</v>
      </c>
      <c r="R12" s="42">
        <f t="shared" si="4"/>
        <v>100</v>
      </c>
    </row>
    <row r="13" spans="1:18" ht="12.75">
      <c r="A13" s="20">
        <v>2007</v>
      </c>
      <c r="B13" s="21">
        <v>7552.93686814815</v>
      </c>
      <c r="C13" s="21">
        <v>5458.382920289861</v>
      </c>
      <c r="D13" s="33">
        <v>2572.55</v>
      </c>
      <c r="E13" s="20"/>
      <c r="F13" s="20">
        <v>2007</v>
      </c>
      <c r="G13" s="22">
        <f t="shared" si="7"/>
        <v>0.04741878631925532</v>
      </c>
      <c r="H13" s="22">
        <f t="shared" si="7"/>
        <v>0.06214884613540794</v>
      </c>
      <c r="I13" s="22">
        <f t="shared" si="7"/>
        <v>0.03648267526188565</v>
      </c>
      <c r="K13" s="14">
        <v>2007</v>
      </c>
      <c r="L13" s="42">
        <f t="shared" si="5"/>
        <v>134.06090908428712</v>
      </c>
      <c r="M13" s="42">
        <f t="shared" si="1"/>
        <v>134.09110887350758</v>
      </c>
      <c r="N13" s="42">
        <f t="shared" si="2"/>
        <v>128.47041585335126</v>
      </c>
      <c r="P13" s="42">
        <f t="shared" si="3"/>
        <v>104.3515802403235</v>
      </c>
      <c r="Q13" s="42">
        <f t="shared" si="6"/>
        <v>104.37508743380448</v>
      </c>
      <c r="R13" s="42">
        <f>N13/N13*100</f>
        <v>100</v>
      </c>
    </row>
    <row r="14" spans="1:18" ht="12.75">
      <c r="A14" s="20">
        <v>2008</v>
      </c>
      <c r="B14" s="21">
        <v>7811.804150943395</v>
      </c>
      <c r="C14" s="21">
        <v>5670.924983455879</v>
      </c>
      <c r="D14" s="33">
        <v>2717</v>
      </c>
      <c r="E14" s="20"/>
      <c r="F14" s="20">
        <v>2008</v>
      </c>
      <c r="G14" s="22">
        <f aca="true" t="shared" si="8" ref="G14:I15">(B14-B13)/B13</f>
        <v>0.03427372521633626</v>
      </c>
      <c r="H14" s="22">
        <f t="shared" si="8"/>
        <v>0.03893865019545576</v>
      </c>
      <c r="I14" s="22">
        <f t="shared" si="8"/>
        <v>0.056150512137762065</v>
      </c>
      <c r="K14" s="14">
        <v>2008</v>
      </c>
      <c r="L14" s="42">
        <f>B14/$B$6*100</f>
        <v>138.65567584449423</v>
      </c>
      <c r="M14" s="42">
        <f t="shared" si="1"/>
        <v>139.31243565625385</v>
      </c>
      <c r="N14" s="42">
        <f t="shared" si="2"/>
        <v>135.68409549806822</v>
      </c>
      <c r="P14" s="42">
        <f t="shared" si="3"/>
        <v>102.19007270934588</v>
      </c>
      <c r="Q14" s="42">
        <f t="shared" si="6"/>
        <v>102.67410866753892</v>
      </c>
      <c r="R14" s="42">
        <f t="shared" si="4"/>
        <v>100</v>
      </c>
    </row>
    <row r="15" spans="1:18" ht="12.75">
      <c r="A15" s="20">
        <v>2009</v>
      </c>
      <c r="B15" s="21">
        <v>8441.7644</v>
      </c>
      <c r="C15" s="21">
        <v>5914.0018</v>
      </c>
      <c r="D15" s="33">
        <v>2802</v>
      </c>
      <c r="E15" s="20"/>
      <c r="F15" s="20">
        <v>2009</v>
      </c>
      <c r="G15" s="22">
        <f t="shared" si="8"/>
        <v>0.08064209456409983</v>
      </c>
      <c r="H15" s="22">
        <f t="shared" si="8"/>
        <v>0.042863698118607386</v>
      </c>
      <c r="I15" s="22">
        <f t="shared" si="8"/>
        <v>0.031284504968715494</v>
      </c>
      <c r="K15" s="14">
        <v>2009</v>
      </c>
      <c r="L15" s="42">
        <f t="shared" si="5"/>
        <v>149.8371599677951</v>
      </c>
      <c r="M15" s="42">
        <f t="shared" si="1"/>
        <v>145.28388184239145</v>
      </c>
      <c r="N15" s="42">
        <f t="shared" si="2"/>
        <v>139.9289052578532</v>
      </c>
      <c r="P15" s="42">
        <f t="shared" si="3"/>
        <v>107.08092062300032</v>
      </c>
      <c r="Q15" s="42">
        <f t="shared" si="6"/>
        <v>103.82692666298676</v>
      </c>
      <c r="R15" s="42">
        <f t="shared" si="4"/>
        <v>100</v>
      </c>
    </row>
    <row r="16" spans="1:18" ht="12.75">
      <c r="A16" s="20">
        <v>2010</v>
      </c>
      <c r="B16" s="39">
        <v>8629.502450980392</v>
      </c>
      <c r="C16" s="39">
        <v>6028.315265700483</v>
      </c>
      <c r="D16" s="33">
        <v>2867</v>
      </c>
      <c r="E16" s="20"/>
      <c r="F16" s="20">
        <v>2010</v>
      </c>
      <c r="G16" s="22">
        <f aca="true" t="shared" si="9" ref="G16:I17">(B16-B15)/B15</f>
        <v>0.022239195751588562</v>
      </c>
      <c r="H16" s="22">
        <f t="shared" si="9"/>
        <v>0.019329291665160297</v>
      </c>
      <c r="I16" s="22">
        <f t="shared" si="9"/>
        <v>0.023197715917202</v>
      </c>
      <c r="K16" s="14">
        <v>2010</v>
      </c>
      <c r="L16" s="42">
        <f t="shared" si="5"/>
        <v>153.16941789918098</v>
      </c>
      <c r="M16" s="42">
        <f t="shared" si="1"/>
        <v>148.09211636876972</v>
      </c>
      <c r="N16" s="42">
        <f t="shared" si="2"/>
        <v>143.17493625062994</v>
      </c>
      <c r="P16" s="42">
        <f t="shared" si="3"/>
        <v>106.98060841532735</v>
      </c>
      <c r="Q16" s="42">
        <f t="shared" si="6"/>
        <v>103.43438610619123</v>
      </c>
      <c r="R16" s="42">
        <f t="shared" si="4"/>
        <v>100</v>
      </c>
    </row>
    <row r="17" spans="1:18" ht="12.75">
      <c r="A17" s="20">
        <v>2011</v>
      </c>
      <c r="B17" s="21">
        <v>8828.7523</v>
      </c>
      <c r="C17" s="21">
        <v>6208.6485</v>
      </c>
      <c r="D17" s="21">
        <v>2942</v>
      </c>
      <c r="F17" s="20">
        <v>2011</v>
      </c>
      <c r="G17" s="40">
        <f t="shared" si="9"/>
        <v>0.023089378576741915</v>
      </c>
      <c r="H17" s="40">
        <f t="shared" si="9"/>
        <v>0.029914366842352387</v>
      </c>
      <c r="I17" s="40">
        <f t="shared" si="9"/>
        <v>0.026159748866410884</v>
      </c>
      <c r="K17" s="14">
        <v>2011</v>
      </c>
      <c r="L17" s="42">
        <f t="shared" si="5"/>
        <v>156.70600457543435</v>
      </c>
      <c r="M17" s="42">
        <f t="shared" si="1"/>
        <v>152.5221982642854</v>
      </c>
      <c r="N17" s="42">
        <f t="shared" si="2"/>
        <v>146.9203566269108</v>
      </c>
      <c r="P17" s="42">
        <f t="shared" si="3"/>
        <v>106.66051197614037</v>
      </c>
      <c r="Q17" s="42">
        <f t="shared" si="6"/>
        <v>103.81284239024815</v>
      </c>
      <c r="R17" s="42">
        <f t="shared" si="4"/>
        <v>100</v>
      </c>
    </row>
    <row r="18" spans="1:18" ht="12.75">
      <c r="A18" s="20">
        <v>2012</v>
      </c>
      <c r="B18" s="21">
        <v>9069.0868</v>
      </c>
      <c r="C18" s="21">
        <v>6498.5374</v>
      </c>
      <c r="D18" s="21">
        <v>3015</v>
      </c>
      <c r="E18" s="20"/>
      <c r="F18" s="20">
        <v>2012</v>
      </c>
      <c r="G18" s="40">
        <f aca="true" t="shared" si="10" ref="G18:I19">(B18-B17)/B17</f>
        <v>0.027221796674485817</v>
      </c>
      <c r="H18" s="40">
        <f t="shared" si="10"/>
        <v>0.046691143813343584</v>
      </c>
      <c r="I18" s="40">
        <f t="shared" si="10"/>
        <v>0.024813052345343305</v>
      </c>
      <c r="K18" s="14">
        <v>2012</v>
      </c>
      <c r="L18" s="42">
        <f t="shared" si="5"/>
        <v>160.97182356965786</v>
      </c>
      <c r="M18" s="42">
        <f t="shared" si="1"/>
        <v>159.6436341581705</v>
      </c>
      <c r="N18" s="42">
        <f t="shared" si="2"/>
        <v>150.56589912649085</v>
      </c>
      <c r="P18" s="42">
        <f t="shared" si="3"/>
        <v>106.91120931335519</v>
      </c>
      <c r="Q18" s="42">
        <f t="shared" si="6"/>
        <v>106.02907768913425</v>
      </c>
      <c r="R18" s="42">
        <f t="shared" si="4"/>
        <v>100</v>
      </c>
    </row>
    <row r="19" spans="1:18" ht="12.75">
      <c r="A19" s="20">
        <v>2013</v>
      </c>
      <c r="B19" s="21">
        <v>9336.4216</v>
      </c>
      <c r="C19" s="21">
        <v>6586.9792</v>
      </c>
      <c r="D19" s="21">
        <v>3078</v>
      </c>
      <c r="E19" s="20"/>
      <c r="F19" s="20">
        <v>2013</v>
      </c>
      <c r="G19" s="40">
        <f t="shared" si="10"/>
        <v>0.029477587533951112</v>
      </c>
      <c r="H19" s="40">
        <f t="shared" si="10"/>
        <v>0.0136094931145583</v>
      </c>
      <c r="I19" s="40">
        <f t="shared" si="10"/>
        <v>0.020895522388059702</v>
      </c>
      <c r="K19" s="14">
        <v>2013</v>
      </c>
      <c r="L19" s="42">
        <f t="shared" si="5"/>
        <v>165.7168845894322</v>
      </c>
      <c r="M19" s="42">
        <f t="shared" si="1"/>
        <v>161.81630309802918</v>
      </c>
      <c r="N19" s="42">
        <f t="shared" si="2"/>
        <v>153.71205224256678</v>
      </c>
      <c r="P19" s="42">
        <f>L19/N19*100</f>
        <v>107.80994864860764</v>
      </c>
      <c r="Q19" s="42">
        <f t="shared" si="6"/>
        <v>105.27235876252136</v>
      </c>
      <c r="R19" s="42">
        <f t="shared" si="4"/>
        <v>100</v>
      </c>
    </row>
    <row r="20" spans="1:18" ht="12.75">
      <c r="A20" s="20">
        <v>2014</v>
      </c>
      <c r="B20" s="21">
        <v>9234.13</v>
      </c>
      <c r="C20" s="21">
        <v>6707.81</v>
      </c>
      <c r="D20" s="21">
        <v>3097</v>
      </c>
      <c r="E20" s="20"/>
      <c r="F20" s="20">
        <v>2014</v>
      </c>
      <c r="G20" s="40">
        <f aca="true" t="shared" si="11" ref="G20:I21">(B20-B19)/B19</f>
        <v>-0.010956189039278226</v>
      </c>
      <c r="H20" s="40">
        <f t="shared" si="11"/>
        <v>0.018343886678737445</v>
      </c>
      <c r="I20" s="40">
        <f t="shared" si="11"/>
        <v>0.006172839506172839</v>
      </c>
      <c r="K20" s="14">
        <v>2014</v>
      </c>
      <c r="L20" s="42">
        <f t="shared" si="5"/>
        <v>163.90125907487013</v>
      </c>
      <c r="M20" s="42">
        <f t="shared" si="1"/>
        <v>164.78464302483164</v>
      </c>
      <c r="N20" s="42">
        <f t="shared" si="2"/>
        <v>154.6608920712246</v>
      </c>
      <c r="P20" s="42">
        <f t="shared" si="3"/>
        <v>105.97459828396059</v>
      </c>
      <c r="Q20" s="42">
        <f t="shared" si="6"/>
        <v>106.54577302511927</v>
      </c>
      <c r="R20" s="42">
        <f t="shared" si="4"/>
        <v>100</v>
      </c>
    </row>
    <row r="21" spans="1:18" ht="12.75">
      <c r="A21" s="20">
        <v>2015</v>
      </c>
      <c r="B21" s="21">
        <v>9460.1216</v>
      </c>
      <c r="C21" s="21">
        <v>6710.9388</v>
      </c>
      <c r="D21" s="21">
        <v>3112</v>
      </c>
      <c r="E21" s="20"/>
      <c r="F21" s="20">
        <v>2015</v>
      </c>
      <c r="G21" s="40">
        <f t="shared" si="11"/>
        <v>0.024473512935165653</v>
      </c>
      <c r="H21" s="40">
        <f t="shared" si="11"/>
        <v>0.0004664413571641863</v>
      </c>
      <c r="I21" s="40">
        <f t="shared" si="11"/>
        <v>0.004843396835647401</v>
      </c>
      <c r="K21" s="14">
        <v>2015</v>
      </c>
      <c r="L21" s="42">
        <f>B21/$B$6*100</f>
        <v>167.9124986589289</v>
      </c>
      <c r="M21" s="42">
        <f>C21/$C$6*100</f>
        <v>164.86150539736394</v>
      </c>
      <c r="N21" s="42">
        <f>D21/$D$6*100</f>
        <v>155.40997614648077</v>
      </c>
      <c r="P21" s="42">
        <f>L21/N21*100</f>
        <v>108.04486482943925</v>
      </c>
      <c r="Q21" s="42">
        <f>M21/N21*100</f>
        <v>106.08167473237027</v>
      </c>
      <c r="R21" s="42">
        <f>N21/N21*100</f>
        <v>100</v>
      </c>
    </row>
    <row r="22" spans="1:18" ht="12.75">
      <c r="A22" s="20">
        <v>2016</v>
      </c>
      <c r="B22" s="21">
        <v>9487.198019801981</v>
      </c>
      <c r="C22" s="21">
        <v>6786.232323232323</v>
      </c>
      <c r="D22" s="21">
        <v>3129</v>
      </c>
      <c r="E22" s="20"/>
      <c r="F22" s="20">
        <v>2016</v>
      </c>
      <c r="G22" s="40">
        <f aca="true" t="shared" si="12" ref="G22:I23">(B22-B21)/B21</f>
        <v>0.00286216403412622</v>
      </c>
      <c r="H22" s="40">
        <f t="shared" si="12"/>
        <v>0.011219521661011634</v>
      </c>
      <c r="I22" s="40">
        <f t="shared" si="12"/>
        <v>0.005462724935732648</v>
      </c>
      <c r="K22" s="14">
        <v>2016</v>
      </c>
      <c r="L22" s="42">
        <f>B22/$B$6*100</f>
        <v>168.39309177347076</v>
      </c>
      <c r="M22" s="42">
        <f>C22/$C$6*100</f>
        <v>166.71117262823668</v>
      </c>
      <c r="N22" s="42">
        <f>D22/$D$6*100</f>
        <v>156.25893809843777</v>
      </c>
      <c r="P22" s="42">
        <f>L22/N22*100</f>
        <v>107.76541414059074</v>
      </c>
      <c r="Q22" s="42">
        <f>M22/N22*100</f>
        <v>106.68904745993753</v>
      </c>
      <c r="R22" s="42">
        <f>N22/N22*100</f>
        <v>100</v>
      </c>
    </row>
    <row r="23" spans="1:18" ht="12.75">
      <c r="A23" s="20">
        <v>2017</v>
      </c>
      <c r="B23" s="21">
        <v>9493.169494949494</v>
      </c>
      <c r="C23" s="21">
        <v>6872.362751322752</v>
      </c>
      <c r="D23" s="21">
        <v>3139</v>
      </c>
      <c r="E23" s="20"/>
      <c r="F23" s="20">
        <v>2017</v>
      </c>
      <c r="G23" s="40">
        <f>(B23-B22)/B22</f>
        <v>0.0006294245292497526</v>
      </c>
      <c r="H23" s="40">
        <f t="shared" si="12"/>
        <v>0.01269193625976605</v>
      </c>
      <c r="I23" s="40">
        <f t="shared" si="12"/>
        <v>0.0031959092361776927</v>
      </c>
      <c r="K23" s="20">
        <v>2017</v>
      </c>
      <c r="L23" s="42">
        <f>B23/$B$6*100</f>
        <v>168.4990825159892</v>
      </c>
      <c r="M23" s="42">
        <f>C23/$C$6*100</f>
        <v>168.8270602050251</v>
      </c>
      <c r="N23" s="42">
        <f>D23/$D$6*100</f>
        <v>156.7583274819419</v>
      </c>
      <c r="P23" s="42">
        <f>L23/N23*100</f>
        <v>107.48971695644033</v>
      </c>
      <c r="Q23" s="42">
        <f>M23/N23*100</f>
        <v>107.69894200642929</v>
      </c>
      <c r="R23" s="42">
        <f>N23/N23*100</f>
        <v>100</v>
      </c>
    </row>
    <row r="24" spans="1:18" ht="12.75">
      <c r="A24" s="20">
        <v>2018</v>
      </c>
      <c r="B24" s="21">
        <v>9650.528846153846</v>
      </c>
      <c r="C24" s="21">
        <v>6957.812834224599</v>
      </c>
      <c r="D24" s="21">
        <v>3207</v>
      </c>
      <c r="E24" s="20"/>
      <c r="F24" s="20">
        <v>2018</v>
      </c>
      <c r="G24" s="40">
        <f>(B24-B23)/B23</f>
        <v>0.016576060428297335</v>
      </c>
      <c r="H24" s="40">
        <f>(C24-C23)/C23</f>
        <v>0.012433872598677962</v>
      </c>
      <c r="I24" s="40">
        <f>(D24-D23)/D23</f>
        <v>0.02166294998407136</v>
      </c>
      <c r="K24" s="20">
        <v>2018</v>
      </c>
      <c r="L24" s="42">
        <f>B24/$B$6*100</f>
        <v>171.29213348988688</v>
      </c>
      <c r="M24" s="42">
        <f>C24/$C$6*100</f>
        <v>170.92623436282372</v>
      </c>
      <c r="N24" s="42">
        <f>D24/$D$6*100</f>
        <v>160.15417528976988</v>
      </c>
      <c r="P24" s="42">
        <f>L24/N24*100</f>
        <v>106.95452252803581</v>
      </c>
      <c r="Q24" s="42">
        <f>M24/N24*100</f>
        <v>106.7260557232203</v>
      </c>
      <c r="R24" s="42">
        <f>N24/N24*100</f>
        <v>100</v>
      </c>
    </row>
    <row r="25" spans="1:9" ht="12.75">
      <c r="A25" s="20"/>
      <c r="F25" s="168" t="s">
        <v>109</v>
      </c>
      <c r="G25" s="41">
        <f>(B24-B6)/B6</f>
        <v>0.7129213348988688</v>
      </c>
      <c r="H25" s="41">
        <f>(C24-C6)/C6</f>
        <v>0.7092623436282373</v>
      </c>
      <c r="I25" s="41">
        <f>(D24-D6)/D6</f>
        <v>0.6015417528976987</v>
      </c>
    </row>
    <row r="26" spans="7:9" ht="12.75">
      <c r="G26" s="43"/>
      <c r="H26" s="43"/>
      <c r="I26" s="43"/>
    </row>
    <row r="27" spans="1:6" ht="12.75">
      <c r="A27" s="15" t="s">
        <v>107</v>
      </c>
      <c r="F27" s="15" t="s">
        <v>30</v>
      </c>
    </row>
    <row r="28" spans="1:9" s="17" customFormat="1" ht="26.25">
      <c r="A28" s="16" t="s">
        <v>28</v>
      </c>
      <c r="B28" s="16" t="s">
        <v>4</v>
      </c>
      <c r="C28" s="16" t="s">
        <v>5</v>
      </c>
      <c r="D28" s="16" t="s">
        <v>29</v>
      </c>
      <c r="F28" s="16" t="s">
        <v>28</v>
      </c>
      <c r="G28" s="16" t="s">
        <v>4</v>
      </c>
      <c r="H28" s="16" t="s">
        <v>5</v>
      </c>
      <c r="I28" s="16" t="s">
        <v>29</v>
      </c>
    </row>
    <row r="29" spans="1:6" ht="12.75">
      <c r="A29" s="14">
        <v>2000</v>
      </c>
      <c r="B29" s="18">
        <f>33486/5.94573</f>
        <v>5631.940905490158</v>
      </c>
      <c r="C29" s="18">
        <f>C6</f>
        <v>4070.6523841479516</v>
      </c>
      <c r="D29" s="23">
        <f>11415/5.94573</f>
        <v>1919.8651805581485</v>
      </c>
      <c r="F29" s="14">
        <v>2000</v>
      </c>
    </row>
    <row r="30" spans="1:9" ht="12.75">
      <c r="A30" s="14">
        <v>2001</v>
      </c>
      <c r="B30" s="18">
        <f>34861/5.94573</f>
        <v>5863.199304374736</v>
      </c>
      <c r="C30" s="18">
        <f>24941/5.94573</f>
        <v>4194.775073876546</v>
      </c>
      <c r="D30" s="18">
        <f>11719/5.94573</f>
        <v>1970.9943102024477</v>
      </c>
      <c r="F30" s="14">
        <v>2001</v>
      </c>
      <c r="G30" s="19">
        <f aca="true" t="shared" si="13" ref="G30:I35">(B30-B29)/B29</f>
        <v>0.04106193633160135</v>
      </c>
      <c r="H30" s="19">
        <f t="shared" si="13"/>
        <v>0.030492087757715863</v>
      </c>
      <c r="I30" s="19">
        <f t="shared" si="13"/>
        <v>0.026631625054752413</v>
      </c>
    </row>
    <row r="31" spans="1:9" ht="12.75">
      <c r="A31" s="14">
        <v>2002</v>
      </c>
      <c r="B31" s="18">
        <v>6177</v>
      </c>
      <c r="C31" s="18">
        <v>4355</v>
      </c>
      <c r="D31" s="18">
        <v>2045</v>
      </c>
      <c r="F31" s="14">
        <v>2002</v>
      </c>
      <c r="G31" s="19">
        <f t="shared" si="13"/>
        <v>0.05352038696537679</v>
      </c>
      <c r="H31" s="19">
        <f t="shared" si="13"/>
        <v>0.03819630928992434</v>
      </c>
      <c r="I31" s="19">
        <f t="shared" si="13"/>
        <v>0.037547388855704494</v>
      </c>
    </row>
    <row r="32" spans="1:9" ht="12.75">
      <c r="A32" s="14">
        <v>2003</v>
      </c>
      <c r="B32" s="18">
        <v>6395</v>
      </c>
      <c r="C32" s="18">
        <v>4534</v>
      </c>
      <c r="D32" s="18">
        <v>2114</v>
      </c>
      <c r="F32" s="14">
        <v>2003</v>
      </c>
      <c r="G32" s="19">
        <f t="shared" si="13"/>
        <v>0.03529221304840537</v>
      </c>
      <c r="H32" s="19">
        <f t="shared" si="13"/>
        <v>0.041102181400688866</v>
      </c>
      <c r="I32" s="19">
        <f t="shared" si="13"/>
        <v>0.03374083129584352</v>
      </c>
    </row>
    <row r="33" spans="1:9" s="20" customFormat="1" ht="12.75">
      <c r="A33" s="20">
        <v>2004</v>
      </c>
      <c r="B33" s="21">
        <v>6721</v>
      </c>
      <c r="C33" s="21">
        <v>4710</v>
      </c>
      <c r="D33" s="21">
        <v>2208</v>
      </c>
      <c r="F33" s="20">
        <v>2004</v>
      </c>
      <c r="G33" s="22">
        <f t="shared" si="13"/>
        <v>0.050977326035965595</v>
      </c>
      <c r="H33" s="22">
        <f t="shared" si="13"/>
        <v>0.0388178209086899</v>
      </c>
      <c r="I33" s="22">
        <f t="shared" si="13"/>
        <v>0.04446546830652791</v>
      </c>
    </row>
    <row r="34" spans="1:9" ht="12.75">
      <c r="A34" s="20">
        <v>2005</v>
      </c>
      <c r="B34" s="21">
        <v>7068</v>
      </c>
      <c r="C34" s="21">
        <v>4930</v>
      </c>
      <c r="D34" s="21">
        <v>2308</v>
      </c>
      <c r="F34" s="20">
        <v>2005</v>
      </c>
      <c r="G34" s="22">
        <f t="shared" si="13"/>
        <v>0.0516292218419878</v>
      </c>
      <c r="H34" s="22">
        <f t="shared" si="13"/>
        <v>0.04670912951167728</v>
      </c>
      <c r="I34" s="22">
        <f t="shared" si="13"/>
        <v>0.04528985507246377</v>
      </c>
    </row>
    <row r="35" spans="1:9" ht="12.75">
      <c r="A35" s="20">
        <v>2006</v>
      </c>
      <c r="B35" s="21">
        <v>7211</v>
      </c>
      <c r="C35" s="21">
        <v>5138</v>
      </c>
      <c r="D35" s="21">
        <v>2370</v>
      </c>
      <c r="F35" s="20">
        <v>2006</v>
      </c>
      <c r="G35" s="22">
        <f t="shared" si="13"/>
        <v>0.02023203169213356</v>
      </c>
      <c r="H35" s="22">
        <f t="shared" si="13"/>
        <v>0.042190669371196754</v>
      </c>
      <c r="I35" s="22">
        <f t="shared" si="13"/>
        <v>0.026863084922010397</v>
      </c>
    </row>
    <row r="36" spans="1:10" ht="12.75">
      <c r="A36" s="20">
        <v>2007</v>
      </c>
      <c r="B36" s="21">
        <v>7552.93686814815</v>
      </c>
      <c r="C36" s="21">
        <v>5457.77067391305</v>
      </c>
      <c r="D36" s="33">
        <v>2498</v>
      </c>
      <c r="E36" s="20"/>
      <c r="F36" s="34" t="s">
        <v>41</v>
      </c>
      <c r="G36" s="22">
        <f aca="true" t="shared" si="14" ref="G36:I37">(B36-B35)/B35</f>
        <v>0.04741878631925532</v>
      </c>
      <c r="H36" s="22">
        <f t="shared" si="14"/>
        <v>0.06223640987019266</v>
      </c>
      <c r="I36" s="22">
        <f>(D36-D35)/D35</f>
        <v>0.0540084388185654</v>
      </c>
      <c r="J36" s="32"/>
    </row>
    <row r="37" spans="1:10" ht="12.75">
      <c r="A37" s="20">
        <v>2008</v>
      </c>
      <c r="B37" s="21">
        <v>7811.804150943395</v>
      </c>
      <c r="C37" s="21">
        <v>5668.880130514702</v>
      </c>
      <c r="D37" s="33">
        <v>2632</v>
      </c>
      <c r="E37" s="20"/>
      <c r="F37" s="34">
        <v>2008</v>
      </c>
      <c r="G37" s="22">
        <f t="shared" si="14"/>
        <v>0.03427372521633626</v>
      </c>
      <c r="H37" s="22">
        <f t="shared" si="14"/>
        <v>0.03868052895859271</v>
      </c>
      <c r="I37" s="22">
        <f t="shared" si="14"/>
        <v>0.053642914331465175</v>
      </c>
      <c r="J37" s="32"/>
    </row>
    <row r="38" spans="1:10" ht="12.75">
      <c r="A38" s="20">
        <v>2009</v>
      </c>
      <c r="B38" s="21">
        <v>8441.7644</v>
      </c>
      <c r="C38" s="21">
        <v>5910.3089</v>
      </c>
      <c r="D38" s="33">
        <v>2720</v>
      </c>
      <c r="E38" s="20"/>
      <c r="F38" s="34">
        <v>2009</v>
      </c>
      <c r="G38" s="22">
        <f aca="true" t="shared" si="15" ref="G38:I39">(B38-B37)/B37</f>
        <v>0.08064209456409983</v>
      </c>
      <c r="H38" s="22">
        <f t="shared" si="15"/>
        <v>0.04258844144290946</v>
      </c>
      <c r="I38" s="22">
        <f t="shared" si="15"/>
        <v>0.03343465045592705</v>
      </c>
      <c r="J38" s="32"/>
    </row>
    <row r="39" spans="1:10" ht="12.75">
      <c r="A39" s="20">
        <v>2010</v>
      </c>
      <c r="B39" s="21">
        <v>8622.649607843136</v>
      </c>
      <c r="C39" s="21">
        <v>6026.614154589371</v>
      </c>
      <c r="D39" s="33">
        <v>2778</v>
      </c>
      <c r="E39" s="20"/>
      <c r="F39" s="20">
        <v>2010</v>
      </c>
      <c r="G39" s="22">
        <f t="shared" si="15"/>
        <v>0.0214274172166112</v>
      </c>
      <c r="H39" s="22">
        <f t="shared" si="15"/>
        <v>0.019678371563518555</v>
      </c>
      <c r="I39" s="22">
        <f t="shared" si="15"/>
        <v>0.021323529411764706</v>
      </c>
      <c r="J39" s="32"/>
    </row>
    <row r="40" spans="1:10" ht="12.75">
      <c r="A40" s="20">
        <v>2011</v>
      </c>
      <c r="B40" s="21">
        <v>8828.548</v>
      </c>
      <c r="C40" s="21">
        <v>6205.3989</v>
      </c>
      <c r="D40" s="21">
        <v>2848</v>
      </c>
      <c r="F40" s="20">
        <v>2011</v>
      </c>
      <c r="G40" s="40">
        <f aca="true" t="shared" si="16" ref="G40:I41">(B40-B39)/B39</f>
        <v>0.023878784540842368</v>
      </c>
      <c r="H40" s="40">
        <f t="shared" si="16"/>
        <v>0.029665868898290402</v>
      </c>
      <c r="I40" s="40">
        <f t="shared" si="16"/>
        <v>0.0251979841612671</v>
      </c>
      <c r="J40" s="32"/>
    </row>
    <row r="41" spans="1:10" ht="12.75">
      <c r="A41" s="20">
        <v>2012</v>
      </c>
      <c r="B41" s="21">
        <v>9055.9692</v>
      </c>
      <c r="C41" s="21">
        <v>6492.2342</v>
      </c>
      <c r="D41" s="21">
        <v>2915</v>
      </c>
      <c r="E41" s="20"/>
      <c r="F41" s="20">
        <v>2012</v>
      </c>
      <c r="G41" s="40">
        <f t="shared" si="16"/>
        <v>0.02575975120710663</v>
      </c>
      <c r="H41" s="40">
        <f t="shared" si="16"/>
        <v>0.04622350708187345</v>
      </c>
      <c r="I41" s="40">
        <f t="shared" si="16"/>
        <v>0.023525280898876403</v>
      </c>
      <c r="J41" s="32"/>
    </row>
    <row r="42" spans="1:10" ht="12.75">
      <c r="A42" s="20">
        <v>2013</v>
      </c>
      <c r="B42" s="21">
        <v>9336.2111</v>
      </c>
      <c r="C42" s="21">
        <v>6586.9792</v>
      </c>
      <c r="D42" s="21">
        <v>2980</v>
      </c>
      <c r="E42" s="20"/>
      <c r="F42" s="20">
        <v>2013</v>
      </c>
      <c r="G42" s="40">
        <f aca="true" t="shared" si="17" ref="G42:I43">(B42-B41)/B41</f>
        <v>0.030945544735289175</v>
      </c>
      <c r="H42" s="40">
        <f t="shared" si="17"/>
        <v>0.014593589368664471</v>
      </c>
      <c r="I42" s="40">
        <f t="shared" si="17"/>
        <v>0.022298456260720412</v>
      </c>
      <c r="J42" s="32"/>
    </row>
    <row r="43" spans="1:10" ht="12.75">
      <c r="A43" s="20">
        <v>2014</v>
      </c>
      <c r="B43" s="21">
        <v>9233.91</v>
      </c>
      <c r="C43" s="21">
        <v>6704.72</v>
      </c>
      <c r="D43" s="21">
        <v>3005</v>
      </c>
      <c r="E43" s="20"/>
      <c r="F43" s="20">
        <v>2014</v>
      </c>
      <c r="G43" s="40">
        <f t="shared" si="17"/>
        <v>-0.010957453607706084</v>
      </c>
      <c r="H43" s="40">
        <f t="shared" si="17"/>
        <v>0.017874779382937855</v>
      </c>
      <c r="I43" s="40">
        <f t="shared" si="17"/>
        <v>0.008389261744966443</v>
      </c>
      <c r="J43" s="32"/>
    </row>
    <row r="44" spans="1:10" ht="12.75">
      <c r="A44" s="20">
        <v>2015</v>
      </c>
      <c r="B44" s="21">
        <v>9459.9176</v>
      </c>
      <c r="C44" s="21">
        <v>6710.2207</v>
      </c>
      <c r="D44" s="21">
        <v>3017</v>
      </c>
      <c r="E44" s="20"/>
      <c r="F44" s="20">
        <v>2015</v>
      </c>
      <c r="G44" s="40">
        <f aca="true" t="shared" si="18" ref="G44:I45">(B44-B43)/B43</f>
        <v>0.024475828765929148</v>
      </c>
      <c r="H44" s="40">
        <f t="shared" si="18"/>
        <v>0.0008204220310467248</v>
      </c>
      <c r="I44" s="40">
        <f t="shared" si="18"/>
        <v>0.003993344425956739</v>
      </c>
      <c r="J44" s="32"/>
    </row>
    <row r="45" spans="1:10" ht="12.75">
      <c r="A45" s="20">
        <v>2016</v>
      </c>
      <c r="B45" s="21">
        <v>9487</v>
      </c>
      <c r="C45" s="21">
        <v>6780.929292929293</v>
      </c>
      <c r="D45" s="21">
        <v>3036</v>
      </c>
      <c r="E45" s="20"/>
      <c r="F45" s="20">
        <v>2016</v>
      </c>
      <c r="G45" s="40">
        <f t="shared" si="18"/>
        <v>0.00286285791749384</v>
      </c>
      <c r="H45" s="40">
        <f t="shared" si="18"/>
        <v>0.010537446693712094</v>
      </c>
      <c r="I45" s="40">
        <f t="shared" si="18"/>
        <v>0.006297646668876367</v>
      </c>
      <c r="J45" s="32"/>
    </row>
    <row r="46" spans="1:10" ht="12.75">
      <c r="A46" s="20">
        <v>2017</v>
      </c>
      <c r="B46" s="21">
        <v>9492.967474747476</v>
      </c>
      <c r="C46" s="18">
        <v>6868.029417989415</v>
      </c>
      <c r="D46" s="21">
        <v>3049</v>
      </c>
      <c r="E46" s="20"/>
      <c r="F46" s="20">
        <v>2017</v>
      </c>
      <c r="G46" s="40">
        <f aca="true" t="shared" si="19" ref="G46:I47">(B46-B45)/B45</f>
        <v>0.0006290159953068878</v>
      </c>
      <c r="H46" s="40">
        <f t="shared" si="19"/>
        <v>0.01284486554828766</v>
      </c>
      <c r="I46" s="40">
        <f t="shared" si="19"/>
        <v>0.004281949934123847</v>
      </c>
      <c r="J46" s="32"/>
    </row>
    <row r="47" spans="1:9" ht="12.75">
      <c r="A47" s="20">
        <v>2018</v>
      </c>
      <c r="B47" s="21">
        <v>9650.528846153846</v>
      </c>
      <c r="C47" s="21">
        <v>6957.491978609625</v>
      </c>
      <c r="D47" s="21">
        <v>3105</v>
      </c>
      <c r="E47" s="20"/>
      <c r="F47" s="20">
        <v>2018</v>
      </c>
      <c r="G47" s="40">
        <f t="shared" si="19"/>
        <v>0.016597694222117893</v>
      </c>
      <c r="H47" s="40">
        <f t="shared" si="19"/>
        <v>0.013025943130919145</v>
      </c>
      <c r="I47" s="40">
        <f t="shared" si="19"/>
        <v>0.018366677599212858</v>
      </c>
    </row>
    <row r="48" spans="1:9" ht="12.75">
      <c r="A48" s="20"/>
      <c r="B48" s="18"/>
      <c r="F48" s="168" t="s">
        <v>109</v>
      </c>
      <c r="G48" s="41">
        <f>(B47-B29)/B29</f>
        <v>0.713535175190895</v>
      </c>
      <c r="H48" s="41">
        <f>(C47-C29)/C29</f>
        <v>0.7091835219592036</v>
      </c>
      <c r="I48" s="41">
        <f>(D47-D29)/D29</f>
        <v>0.6173010643889618</v>
      </c>
    </row>
    <row r="50" spans="1:9" s="17" customFormat="1" ht="12.75">
      <c r="A50" s="15" t="s">
        <v>108</v>
      </c>
      <c r="B50" s="14"/>
      <c r="C50" s="14"/>
      <c r="D50" s="14"/>
      <c r="E50" s="14"/>
      <c r="F50" s="15" t="s">
        <v>31</v>
      </c>
      <c r="G50" s="14"/>
      <c r="H50" s="14"/>
      <c r="I50" s="14"/>
    </row>
    <row r="51" spans="1:9" ht="26.25">
      <c r="A51" s="16" t="s">
        <v>28</v>
      </c>
      <c r="B51" s="16" t="s">
        <v>4</v>
      </c>
      <c r="C51" s="16" t="s">
        <v>5</v>
      </c>
      <c r="D51" s="16" t="s">
        <v>29</v>
      </c>
      <c r="E51" s="17"/>
      <c r="F51" s="16" t="s">
        <v>28</v>
      </c>
      <c r="G51" s="16" t="s">
        <v>4</v>
      </c>
      <c r="H51" s="16" t="s">
        <v>5</v>
      </c>
      <c r="I51" s="16" t="s">
        <v>29</v>
      </c>
    </row>
    <row r="52" spans="1:6" ht="12.75">
      <c r="A52" s="14">
        <v>2000</v>
      </c>
      <c r="B52" s="18">
        <f>29518/5.94573</f>
        <v>4964.571213290883</v>
      </c>
      <c r="C52" s="18">
        <f>21117/5.94573</f>
        <v>3551.624443087728</v>
      </c>
      <c r="D52" s="18">
        <f>9156/5.94573</f>
        <v>1539.928654681595</v>
      </c>
      <c r="F52" s="14">
        <v>2000</v>
      </c>
    </row>
    <row r="53" spans="1:9" ht="12.75">
      <c r="A53" s="14">
        <v>2001</v>
      </c>
      <c r="B53" s="18">
        <f>30955/5.94573</f>
        <v>5206.257263616074</v>
      </c>
      <c r="C53" s="18">
        <f>21965/5.94573</f>
        <v>3694.2478047270897</v>
      </c>
      <c r="D53" s="18">
        <f>9600/5.94573</f>
        <v>1614.6040940305058</v>
      </c>
      <c r="F53" s="14">
        <v>2001</v>
      </c>
      <c r="G53" s="19">
        <f aca="true" t="shared" si="20" ref="G53:I58">(B53-B52)/B52</f>
        <v>0.04868216003794287</v>
      </c>
      <c r="H53" s="19">
        <f t="shared" si="20"/>
        <v>0.04015721930198423</v>
      </c>
      <c r="I53" s="19">
        <f t="shared" si="20"/>
        <v>0.04849279161205768</v>
      </c>
    </row>
    <row r="54" spans="1:9" ht="12.75">
      <c r="A54" s="14">
        <v>2002</v>
      </c>
      <c r="B54" s="18">
        <v>5510</v>
      </c>
      <c r="C54" s="18">
        <v>3877</v>
      </c>
      <c r="D54" s="18">
        <v>1674</v>
      </c>
      <c r="F54" s="14">
        <v>2002</v>
      </c>
      <c r="G54" s="19">
        <f t="shared" si="20"/>
        <v>0.05834186076562755</v>
      </c>
      <c r="H54" s="19">
        <f t="shared" si="20"/>
        <v>0.04946939267015711</v>
      </c>
      <c r="I54" s="19">
        <f t="shared" si="20"/>
        <v>0.03678666875000005</v>
      </c>
    </row>
    <row r="55" spans="1:9" s="20" customFormat="1" ht="12.75">
      <c r="A55" s="14">
        <v>2003</v>
      </c>
      <c r="B55" s="18">
        <v>5746</v>
      </c>
      <c r="C55" s="18">
        <v>4103</v>
      </c>
      <c r="D55" s="18">
        <v>1735</v>
      </c>
      <c r="E55" s="14"/>
      <c r="F55" s="14">
        <v>2003</v>
      </c>
      <c r="G55" s="19">
        <f t="shared" si="20"/>
        <v>0.042831215970961886</v>
      </c>
      <c r="H55" s="19">
        <f t="shared" si="20"/>
        <v>0.05829249419654372</v>
      </c>
      <c r="I55" s="19">
        <f t="shared" si="20"/>
        <v>0.03643966547192354</v>
      </c>
    </row>
    <row r="56" spans="1:9" ht="12.75">
      <c r="A56" s="20">
        <v>2004</v>
      </c>
      <c r="B56" s="21">
        <v>6184</v>
      </c>
      <c r="C56" s="21">
        <v>4390</v>
      </c>
      <c r="D56" s="21">
        <v>1869</v>
      </c>
      <c r="E56" s="20"/>
      <c r="F56" s="24" t="s">
        <v>32</v>
      </c>
      <c r="G56" s="22">
        <f t="shared" si="20"/>
        <v>0.07622694048033414</v>
      </c>
      <c r="H56" s="22">
        <f t="shared" si="20"/>
        <v>0.06994881793809407</v>
      </c>
      <c r="I56" s="22">
        <f t="shared" si="20"/>
        <v>0.07723342939481267</v>
      </c>
    </row>
    <row r="57" spans="1:9" ht="12.75">
      <c r="A57" s="20">
        <v>2005</v>
      </c>
      <c r="B57" s="21">
        <v>6553</v>
      </c>
      <c r="C57" s="21">
        <v>4619</v>
      </c>
      <c r="D57" s="21">
        <v>1917</v>
      </c>
      <c r="F57" s="20">
        <v>2005</v>
      </c>
      <c r="G57" s="22">
        <f t="shared" si="20"/>
        <v>0.05967011642949547</v>
      </c>
      <c r="H57" s="22">
        <f t="shared" si="20"/>
        <v>0.05216400911161731</v>
      </c>
      <c r="I57" s="22">
        <f t="shared" si="20"/>
        <v>0.025682182985553772</v>
      </c>
    </row>
    <row r="58" spans="1:9" ht="12.75">
      <c r="A58" s="20">
        <v>2006</v>
      </c>
      <c r="B58" s="21">
        <v>6686</v>
      </c>
      <c r="C58" s="21">
        <v>4808</v>
      </c>
      <c r="D58" s="21">
        <v>1971</v>
      </c>
      <c r="F58" s="20">
        <v>2006</v>
      </c>
      <c r="G58" s="22">
        <f t="shared" si="20"/>
        <v>0.020296047611780863</v>
      </c>
      <c r="H58" s="22">
        <f t="shared" si="20"/>
        <v>0.0409179476077073</v>
      </c>
      <c r="I58" s="22">
        <f t="shared" si="20"/>
        <v>0.028169014084507043</v>
      </c>
    </row>
    <row r="59" spans="1:9" ht="12.75">
      <c r="A59" s="20">
        <v>2007</v>
      </c>
      <c r="B59" s="21">
        <v>7063.5329792592565</v>
      </c>
      <c r="C59" s="21">
        <v>5100.379963768117</v>
      </c>
      <c r="D59" s="21">
        <v>2042.55</v>
      </c>
      <c r="E59" s="20"/>
      <c r="F59" s="20">
        <v>2007</v>
      </c>
      <c r="G59" s="22">
        <f aca="true" t="shared" si="21" ref="G59:I60">(B59-B58)/B58</f>
        <v>0.05646619492361001</v>
      </c>
      <c r="H59" s="22">
        <f t="shared" si="21"/>
        <v>0.060811140550773045</v>
      </c>
      <c r="I59" s="22">
        <f t="shared" si="21"/>
        <v>0.036301369863013674</v>
      </c>
    </row>
    <row r="60" spans="1:9" ht="12.75">
      <c r="A60" s="20">
        <v>2008</v>
      </c>
      <c r="B60" s="21">
        <v>7329.415094339623</v>
      </c>
      <c r="C60" s="21">
        <v>5346.261838235294</v>
      </c>
      <c r="D60" s="21">
        <v>2164</v>
      </c>
      <c r="E60" s="20"/>
      <c r="F60" s="20">
        <v>2008</v>
      </c>
      <c r="G60" s="22">
        <f t="shared" si="21"/>
        <v>0.03764151959948076</v>
      </c>
      <c r="H60" s="22">
        <f t="shared" si="21"/>
        <v>0.04820854058204748</v>
      </c>
      <c r="I60" s="22">
        <f t="shared" si="21"/>
        <v>0.05945998873956576</v>
      </c>
    </row>
    <row r="61" spans="1:9" ht="12.75">
      <c r="A61" s="20">
        <v>2009</v>
      </c>
      <c r="B61" s="21">
        <v>7945.8089</v>
      </c>
      <c r="C61" s="21">
        <v>5585.6829</v>
      </c>
      <c r="D61" s="21">
        <v>2241</v>
      </c>
      <c r="E61" s="20"/>
      <c r="F61" s="20">
        <v>2009</v>
      </c>
      <c r="G61" s="22">
        <f aca="true" t="shared" si="22" ref="G61:I63">(B61-B60)/B60</f>
        <v>0.08409863511979386</v>
      </c>
      <c r="H61" s="22">
        <f t="shared" si="22"/>
        <v>0.044782891113267005</v>
      </c>
      <c r="I61" s="22">
        <f t="shared" si="22"/>
        <v>0.0355822550831793</v>
      </c>
    </row>
    <row r="62" spans="1:9" ht="12.75">
      <c r="A62" s="20">
        <v>2010</v>
      </c>
      <c r="B62" s="21">
        <v>8119.109607843136</v>
      </c>
      <c r="C62" s="21">
        <v>5723.702946859901</v>
      </c>
      <c r="D62" s="21">
        <v>2286</v>
      </c>
      <c r="E62" s="20"/>
      <c r="F62" s="20">
        <v>2010</v>
      </c>
      <c r="G62" s="22">
        <f t="shared" si="22"/>
        <v>0.021810329196708413</v>
      </c>
      <c r="H62" s="22">
        <f t="shared" si="22"/>
        <v>0.024709610146308417</v>
      </c>
      <c r="I62" s="22">
        <f t="shared" si="22"/>
        <v>0.020080321285140562</v>
      </c>
    </row>
    <row r="63" spans="1:9" s="20" customFormat="1" ht="12.75">
      <c r="A63" s="20">
        <v>2011</v>
      </c>
      <c r="B63" s="21">
        <v>8374.0219</v>
      </c>
      <c r="C63" s="21">
        <v>5895.0093</v>
      </c>
      <c r="D63" s="21">
        <v>2342</v>
      </c>
      <c r="E63" s="14"/>
      <c r="F63" s="20">
        <v>2011</v>
      </c>
      <c r="G63" s="40">
        <f t="shared" si="22"/>
        <v>0.03139658219549303</v>
      </c>
      <c r="H63" s="40">
        <f t="shared" si="22"/>
        <v>0.029929287863214395</v>
      </c>
      <c r="I63" s="40">
        <f t="shared" si="22"/>
        <v>0.024496937882764653</v>
      </c>
    </row>
    <row r="64" spans="1:9" s="20" customFormat="1" ht="12.75">
      <c r="A64" s="20">
        <v>2012</v>
      </c>
      <c r="B64" s="21">
        <v>8659.6724</v>
      </c>
      <c r="C64" s="21">
        <v>6218.4466</v>
      </c>
      <c r="D64" s="21">
        <v>2432</v>
      </c>
      <c r="F64" s="20">
        <v>2012</v>
      </c>
      <c r="G64" s="40">
        <f aca="true" t="shared" si="23" ref="G64:I65">(B64-B63)/B63</f>
        <v>0.03411150620468281</v>
      </c>
      <c r="H64" s="40">
        <f t="shared" si="23"/>
        <v>0.05486629172917514</v>
      </c>
      <c r="I64" s="40">
        <f t="shared" si="23"/>
        <v>0.03842869342442357</v>
      </c>
    </row>
    <row r="65" spans="1:9" s="20" customFormat="1" ht="12.75">
      <c r="A65" s="20">
        <v>2013</v>
      </c>
      <c r="B65" s="21">
        <v>8945.4179</v>
      </c>
      <c r="C65" s="21">
        <v>6331.5045</v>
      </c>
      <c r="D65" s="21">
        <v>2488</v>
      </c>
      <c r="F65" s="20">
        <v>2013</v>
      </c>
      <c r="G65" s="40">
        <f t="shared" si="23"/>
        <v>0.03299726442307459</v>
      </c>
      <c r="H65" s="40">
        <f t="shared" si="23"/>
        <v>0.018181051840181404</v>
      </c>
      <c r="I65" s="40">
        <f t="shared" si="23"/>
        <v>0.023026315789473683</v>
      </c>
    </row>
    <row r="66" spans="1:9" s="20" customFormat="1" ht="12.75">
      <c r="A66" s="20">
        <v>2014</v>
      </c>
      <c r="B66" s="21">
        <v>8866.93</v>
      </c>
      <c r="C66" s="21">
        <v>6458</v>
      </c>
      <c r="D66" s="21">
        <v>2509</v>
      </c>
      <c r="F66" s="20">
        <v>2014</v>
      </c>
      <c r="G66" s="40">
        <f aca="true" t="shared" si="24" ref="G66:I67">(B66-B65)/B65</f>
        <v>-0.008774089805239851</v>
      </c>
      <c r="H66" s="40">
        <f t="shared" si="24"/>
        <v>0.01997874280907484</v>
      </c>
      <c r="I66" s="40">
        <f t="shared" si="24"/>
        <v>0.008440514469453377</v>
      </c>
    </row>
    <row r="67" spans="1:9" s="20" customFormat="1" ht="12.75">
      <c r="A67" s="20">
        <v>2015</v>
      </c>
      <c r="B67" s="21">
        <v>9059.1628</v>
      </c>
      <c r="C67" s="21">
        <v>6486.5202</v>
      </c>
      <c r="D67" s="21">
        <v>2520</v>
      </c>
      <c r="F67" s="20">
        <v>2015</v>
      </c>
      <c r="G67" s="40">
        <f t="shared" si="24"/>
        <v>0.021679747105255116</v>
      </c>
      <c r="H67" s="40">
        <f t="shared" si="24"/>
        <v>0.004416258903685341</v>
      </c>
      <c r="I67" s="40">
        <f t="shared" si="24"/>
        <v>0.00438421681944998</v>
      </c>
    </row>
    <row r="68" spans="1:9" s="20" customFormat="1" ht="12.75">
      <c r="A68" s="20">
        <v>2016</v>
      </c>
      <c r="B68" s="21">
        <v>9132.772277227723</v>
      </c>
      <c r="C68" s="21">
        <v>6578.868686868687</v>
      </c>
      <c r="D68" s="21">
        <v>2543</v>
      </c>
      <c r="F68" s="20">
        <v>2016</v>
      </c>
      <c r="G68" s="40">
        <f aca="true" t="shared" si="25" ref="G68:I69">(B68-B67)/B67</f>
        <v>0.008125417199448374</v>
      </c>
      <c r="H68" s="40">
        <f t="shared" si="25"/>
        <v>0.014236984395529572</v>
      </c>
      <c r="I68" s="40">
        <f t="shared" si="25"/>
        <v>0.009126984126984128</v>
      </c>
    </row>
    <row r="69" spans="1:9" ht="12.75">
      <c r="A69" s="20">
        <v>2017</v>
      </c>
      <c r="B69" s="21">
        <v>9158.095555555554</v>
      </c>
      <c r="C69" s="18">
        <v>6671.1576719576715</v>
      </c>
      <c r="D69" s="21">
        <v>2557</v>
      </c>
      <c r="E69" s="20"/>
      <c r="F69" s="20">
        <v>2017</v>
      </c>
      <c r="G69" s="40">
        <f>(B69-B68)/B68</f>
        <v>0.0027727920459566955</v>
      </c>
      <c r="H69" s="40">
        <f t="shared" si="25"/>
        <v>0.014028093503855985</v>
      </c>
      <c r="I69" s="40">
        <f t="shared" si="25"/>
        <v>0.005505308690523005</v>
      </c>
    </row>
    <row r="70" spans="1:9" ht="12.75">
      <c r="A70" s="20">
        <v>2018</v>
      </c>
      <c r="B70" s="21">
        <v>9359.432692307691</v>
      </c>
      <c r="C70" s="21">
        <v>6819.379679144385</v>
      </c>
      <c r="D70" s="21">
        <v>2612</v>
      </c>
      <c r="E70" s="20"/>
      <c r="F70" s="20">
        <v>2018</v>
      </c>
      <c r="G70" s="40">
        <f>(B70-B69)/B69</f>
        <v>0.02198460755631677</v>
      </c>
      <c r="H70" s="40">
        <f>(C70-C69)/C69</f>
        <v>0.022218333679889925</v>
      </c>
      <c r="I70" s="40">
        <f>(D70-D69)/D69</f>
        <v>0.021509581540868204</v>
      </c>
    </row>
    <row r="71" spans="1:9" ht="12.75">
      <c r="A71" s="20"/>
      <c r="B71" s="18"/>
      <c r="F71" s="168" t="s">
        <v>109</v>
      </c>
      <c r="G71" s="41">
        <f>(B70-B52)/B52</f>
        <v>0.8852449265409109</v>
      </c>
      <c r="H71" s="41">
        <f>(C70-C52)/C52</f>
        <v>0.9200734166633113</v>
      </c>
      <c r="I71" s="41">
        <f>(D70-D52)/D52</f>
        <v>0.6961824770642203</v>
      </c>
    </row>
    <row r="73" ht="12.75">
      <c r="F73" s="14" t="s">
        <v>33</v>
      </c>
    </row>
    <row r="74" ht="12.75">
      <c r="F74" s="32" t="s">
        <v>42</v>
      </c>
    </row>
    <row r="75" ht="12.75">
      <c r="F75" s="32" t="s">
        <v>43</v>
      </c>
    </row>
    <row r="76" ht="12.75">
      <c r="F76" s="14" t="s">
        <v>61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&amp;LKUNNALLINEN TYÖMARKKINALAITOS&amp;R&amp;D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5.00390625" style="0" customWidth="1"/>
    <col min="2" max="2" width="37.140625" style="0" bestFit="1" customWidth="1"/>
    <col min="3" max="3" width="5.28125" style="0" bestFit="1" customWidth="1"/>
    <col min="4" max="4" width="10.7109375" style="0" customWidth="1"/>
    <col min="5" max="5" width="5.28125" style="0" bestFit="1" customWidth="1"/>
    <col min="6" max="6" width="7.7109375" style="0" bestFit="1" customWidth="1"/>
    <col min="7" max="7" width="5.28125" style="0" bestFit="1" customWidth="1"/>
    <col min="8" max="8" width="7.7109375" style="0" bestFit="1" customWidth="1"/>
  </cols>
  <sheetData>
    <row r="1" ht="13.5">
      <c r="A1" s="3" t="s">
        <v>126</v>
      </c>
    </row>
    <row r="2" ht="12.75">
      <c r="A2" s="165" t="s">
        <v>104</v>
      </c>
    </row>
    <row r="3" spans="1:8" ht="13.5" customHeight="1" thickBot="1">
      <c r="A3" s="5"/>
      <c r="B3" s="5"/>
      <c r="C3" s="5"/>
      <c r="D3" s="5"/>
      <c r="E3" s="5"/>
      <c r="F3" s="5"/>
      <c r="G3" s="5"/>
      <c r="H3" s="5"/>
    </row>
    <row r="4" spans="1:9" ht="12.75" customHeight="1">
      <c r="A4" s="80" t="s">
        <v>12</v>
      </c>
      <c r="B4" s="84" t="s">
        <v>12</v>
      </c>
      <c r="C4" s="305" t="s">
        <v>1</v>
      </c>
      <c r="D4" s="309"/>
      <c r="E4" s="309"/>
      <c r="F4" s="310"/>
      <c r="G4" s="311" t="s">
        <v>11</v>
      </c>
      <c r="H4" s="306"/>
      <c r="I4" s="5"/>
    </row>
    <row r="5" spans="1:9" ht="12.75">
      <c r="A5" s="44"/>
      <c r="B5" s="9"/>
      <c r="C5" s="298" t="s">
        <v>60</v>
      </c>
      <c r="D5" s="299"/>
      <c r="E5" s="298" t="s">
        <v>5</v>
      </c>
      <c r="F5" s="299"/>
      <c r="G5" s="37"/>
      <c r="H5" s="54"/>
      <c r="I5" s="5"/>
    </row>
    <row r="6" spans="1:9" ht="12.75">
      <c r="A6" s="89"/>
      <c r="B6" s="10"/>
      <c r="C6" s="11" t="s">
        <v>19</v>
      </c>
      <c r="D6" s="13" t="s">
        <v>23</v>
      </c>
      <c r="E6" s="12" t="s">
        <v>19</v>
      </c>
      <c r="F6" s="13" t="s">
        <v>23</v>
      </c>
      <c r="G6" s="11" t="s">
        <v>19</v>
      </c>
      <c r="H6" s="67" t="s">
        <v>23</v>
      </c>
      <c r="I6" s="5"/>
    </row>
    <row r="7" spans="1:9" ht="12.75">
      <c r="A7" s="90" t="s">
        <v>18</v>
      </c>
      <c r="B7" s="274" t="s">
        <v>125</v>
      </c>
      <c r="C7">
        <v>0</v>
      </c>
      <c r="D7" s="243">
        <f>C7/$C$12</f>
        <v>0</v>
      </c>
      <c r="E7">
        <v>4</v>
      </c>
      <c r="F7" s="243">
        <f>E7/$E$12</f>
        <v>0.020618556701030927</v>
      </c>
      <c r="G7" s="245">
        <f>C7+E7</f>
        <v>4</v>
      </c>
      <c r="H7" s="247">
        <f>G7/$G$12</f>
        <v>0.013333333333333334</v>
      </c>
      <c r="I7" s="5"/>
    </row>
    <row r="8" spans="2:9" ht="12.75">
      <c r="B8" s="9" t="s">
        <v>63</v>
      </c>
      <c r="C8">
        <v>9</v>
      </c>
      <c r="D8" s="243">
        <v>0.09</v>
      </c>
      <c r="E8">
        <v>29</v>
      </c>
      <c r="F8" s="243">
        <f>E8/$E$12</f>
        <v>0.14948453608247422</v>
      </c>
      <c r="G8" s="245">
        <f>C8+E8</f>
        <v>38</v>
      </c>
      <c r="H8" s="247">
        <f>G8/$G$12</f>
        <v>0.12666666666666668</v>
      </c>
      <c r="I8" s="5"/>
    </row>
    <row r="9" spans="1:9" ht="12.75">
      <c r="A9" s="91"/>
      <c r="B9" s="9" t="s">
        <v>64</v>
      </c>
      <c r="C9">
        <v>36</v>
      </c>
      <c r="D9" s="243">
        <f>C9/$C$12</f>
        <v>0.33962264150943394</v>
      </c>
      <c r="E9">
        <v>53</v>
      </c>
      <c r="F9" s="243">
        <f>E9/$E$12</f>
        <v>0.27319587628865977</v>
      </c>
      <c r="G9" s="245">
        <f>C9+E9</f>
        <v>89</v>
      </c>
      <c r="H9" s="247">
        <f>G9/$G$12</f>
        <v>0.2966666666666667</v>
      </c>
      <c r="I9" s="5"/>
    </row>
    <row r="10" spans="1:9" ht="12.75">
      <c r="A10" s="44"/>
      <c r="B10" s="9" t="s">
        <v>65</v>
      </c>
      <c r="C10">
        <v>45</v>
      </c>
      <c r="D10" s="243">
        <f>C10/$C$12</f>
        <v>0.42452830188679247</v>
      </c>
      <c r="E10">
        <v>70</v>
      </c>
      <c r="F10" s="243">
        <f>E10/$E$12</f>
        <v>0.36082474226804123</v>
      </c>
      <c r="G10" s="245">
        <f>C10+E10</f>
        <v>115</v>
      </c>
      <c r="H10" s="247">
        <f>G10/$G$12</f>
        <v>0.38333333333333336</v>
      </c>
      <c r="I10" s="5"/>
    </row>
    <row r="11" spans="1:8" ht="12.75">
      <c r="A11" s="89"/>
      <c r="B11" s="9" t="s">
        <v>79</v>
      </c>
      <c r="C11">
        <v>16</v>
      </c>
      <c r="D11" s="243">
        <f>C11/$C$12</f>
        <v>0.1509433962264151</v>
      </c>
      <c r="E11">
        <v>38</v>
      </c>
      <c r="F11" s="243">
        <f>E11/$E$12</f>
        <v>0.1958762886597938</v>
      </c>
      <c r="G11" s="245">
        <f>C11+E11</f>
        <v>54</v>
      </c>
      <c r="H11" s="247">
        <f>G11/$G$12</f>
        <v>0.18</v>
      </c>
    </row>
    <row r="12" spans="1:8" ht="12.75">
      <c r="A12" s="92" t="s">
        <v>11</v>
      </c>
      <c r="B12" s="170" t="s">
        <v>12</v>
      </c>
      <c r="C12" s="175">
        <f>SUM(C7:C11)</f>
        <v>106</v>
      </c>
      <c r="D12" s="244">
        <v>1</v>
      </c>
      <c r="E12" s="175">
        <f>SUM(E7:E11)</f>
        <v>194</v>
      </c>
      <c r="F12" s="244">
        <v>1</v>
      </c>
      <c r="G12" s="246">
        <f>SUM(G7:G11)</f>
        <v>300</v>
      </c>
      <c r="H12" s="171">
        <v>1</v>
      </c>
    </row>
    <row r="13" spans="1:8" ht="14.25" customHeight="1" thickBot="1">
      <c r="A13" s="46" t="s">
        <v>20</v>
      </c>
      <c r="B13" s="47"/>
      <c r="C13" s="172">
        <v>52.4</v>
      </c>
      <c r="D13" s="173"/>
      <c r="E13" s="174">
        <v>50.9</v>
      </c>
      <c r="F13" s="173"/>
      <c r="G13" s="174">
        <v>51.4</v>
      </c>
      <c r="H13" s="94"/>
    </row>
    <row r="14" ht="13.5" thickBot="1">
      <c r="I14" s="5"/>
    </row>
    <row r="15" spans="1:9" ht="12.75">
      <c r="A15" s="80" t="s">
        <v>12</v>
      </c>
      <c r="B15" s="84" t="s">
        <v>12</v>
      </c>
      <c r="C15" s="305" t="s">
        <v>1</v>
      </c>
      <c r="D15" s="309"/>
      <c r="E15" s="309"/>
      <c r="F15" s="310"/>
      <c r="G15" s="305" t="s">
        <v>11</v>
      </c>
      <c r="H15" s="306"/>
      <c r="I15" s="5"/>
    </row>
    <row r="16" spans="1:9" ht="12.75">
      <c r="A16" s="44"/>
      <c r="B16" s="9"/>
      <c r="C16" s="298" t="s">
        <v>60</v>
      </c>
      <c r="D16" s="299"/>
      <c r="E16" s="298" t="s">
        <v>5</v>
      </c>
      <c r="F16" s="299"/>
      <c r="G16" s="5"/>
      <c r="H16" s="45"/>
      <c r="I16" s="5"/>
    </row>
    <row r="17" spans="1:9" ht="12.75" customHeight="1">
      <c r="A17" s="89"/>
      <c r="B17" s="10"/>
      <c r="C17" s="11" t="s">
        <v>19</v>
      </c>
      <c r="D17" s="13" t="s">
        <v>23</v>
      </c>
      <c r="E17" s="11" t="s">
        <v>19</v>
      </c>
      <c r="F17" s="13" t="s">
        <v>23</v>
      </c>
      <c r="G17" s="12" t="s">
        <v>19</v>
      </c>
      <c r="H17" s="67" t="s">
        <v>23</v>
      </c>
      <c r="I17" s="29"/>
    </row>
    <row r="18" spans="1:9" ht="15" customHeight="1">
      <c r="A18" s="307" t="s">
        <v>127</v>
      </c>
      <c r="B18" s="9" t="s">
        <v>21</v>
      </c>
      <c r="C18" s="169">
        <v>91</v>
      </c>
      <c r="D18" s="111">
        <f>C18/C$20</f>
        <v>0.8584905660377359</v>
      </c>
      <c r="E18" s="169">
        <v>178</v>
      </c>
      <c r="F18" s="111">
        <f>E18/E$20</f>
        <v>0.9175257731958762</v>
      </c>
      <c r="G18" s="5">
        <v>269</v>
      </c>
      <c r="H18" s="112">
        <f>G18/G$20</f>
        <v>0.8966666666666666</v>
      </c>
      <c r="I18" s="5"/>
    </row>
    <row r="19" spans="1:8" ht="12.75">
      <c r="A19" s="308"/>
      <c r="B19" s="9" t="s">
        <v>22</v>
      </c>
      <c r="C19" s="8">
        <v>15</v>
      </c>
      <c r="D19" s="111">
        <f>C19/C$20</f>
        <v>0.14150943396226415</v>
      </c>
      <c r="E19" s="169">
        <v>16</v>
      </c>
      <c r="F19" s="111">
        <f>E19/E$20</f>
        <v>0.08247422680412371</v>
      </c>
      <c r="G19" s="5">
        <v>31</v>
      </c>
      <c r="H19" s="112">
        <f>G19/G$20</f>
        <v>0.10333333333333333</v>
      </c>
    </row>
    <row r="20" spans="1:9" ht="13.5" thickBot="1">
      <c r="A20" s="46" t="s">
        <v>11</v>
      </c>
      <c r="B20" s="93"/>
      <c r="C20" s="176">
        <f>C18+C19</f>
        <v>106</v>
      </c>
      <c r="D20" s="95">
        <v>1</v>
      </c>
      <c r="E20" s="176">
        <f>E18+E19</f>
        <v>194</v>
      </c>
      <c r="F20" s="95">
        <v>1</v>
      </c>
      <c r="G20" s="176">
        <f>G18+G19</f>
        <v>300</v>
      </c>
      <c r="H20" s="96">
        <v>1</v>
      </c>
      <c r="I20" s="5"/>
    </row>
    <row r="21" spans="1:9" ht="14.25" customHeight="1" thickBot="1">
      <c r="A21" s="80"/>
      <c r="B21" s="116"/>
      <c r="C21" s="116"/>
      <c r="D21" s="116"/>
      <c r="E21" s="116"/>
      <c r="F21" s="116"/>
      <c r="G21" s="116"/>
      <c r="H21" s="116"/>
      <c r="I21" s="5"/>
    </row>
    <row r="22" spans="1:9" ht="13.5" thickBot="1">
      <c r="A22" s="80"/>
      <c r="B22" s="116"/>
      <c r="C22" s="116"/>
      <c r="D22" s="116"/>
      <c r="E22" s="116"/>
      <c r="F22" s="116"/>
      <c r="G22" s="116"/>
      <c r="H22" s="116"/>
      <c r="I22" s="5"/>
    </row>
    <row r="23" spans="1:9" ht="12.75">
      <c r="A23" s="80" t="s">
        <v>12</v>
      </c>
      <c r="B23" s="84" t="s">
        <v>12</v>
      </c>
      <c r="C23" s="305" t="s">
        <v>1</v>
      </c>
      <c r="D23" s="309"/>
      <c r="E23" s="309"/>
      <c r="F23" s="310"/>
      <c r="G23" s="305" t="s">
        <v>11</v>
      </c>
      <c r="H23" s="306"/>
      <c r="I23" s="5"/>
    </row>
    <row r="24" spans="1:9" ht="12.75">
      <c r="A24" s="44"/>
      <c r="B24" s="9"/>
      <c r="C24" s="298" t="s">
        <v>60</v>
      </c>
      <c r="D24" s="299"/>
      <c r="E24" s="298" t="s">
        <v>5</v>
      </c>
      <c r="F24" s="299"/>
      <c r="G24" s="5"/>
      <c r="H24" s="45"/>
      <c r="I24" s="5"/>
    </row>
    <row r="25" spans="1:9" ht="12.75">
      <c r="A25" s="89"/>
      <c r="B25" s="10"/>
      <c r="C25" s="11" t="s">
        <v>19</v>
      </c>
      <c r="D25" s="13" t="s">
        <v>23</v>
      </c>
      <c r="E25" s="11" t="s">
        <v>19</v>
      </c>
      <c r="F25" s="13" t="s">
        <v>23</v>
      </c>
      <c r="G25" s="12" t="s">
        <v>19</v>
      </c>
      <c r="H25" s="67" t="s">
        <v>23</v>
      </c>
      <c r="I25" s="5"/>
    </row>
    <row r="26" spans="1:8" ht="12.75">
      <c r="A26" s="91" t="s">
        <v>24</v>
      </c>
      <c r="B26" s="9" t="s">
        <v>25</v>
      </c>
      <c r="C26" s="169">
        <v>82</v>
      </c>
      <c r="D26" s="111">
        <f>C26/C$28</f>
        <v>0.7735849056603774</v>
      </c>
      <c r="E26" s="169">
        <v>142</v>
      </c>
      <c r="F26" s="111">
        <f>E26/E$28</f>
        <v>0.7319587628865979</v>
      </c>
      <c r="G26" s="35">
        <v>224</v>
      </c>
      <c r="H26" s="112">
        <f>G26/G$28</f>
        <v>0.7466666666666667</v>
      </c>
    </row>
    <row r="27" spans="1:8" ht="12.75">
      <c r="A27" s="44"/>
      <c r="B27" s="9" t="s">
        <v>26</v>
      </c>
      <c r="C27" s="8">
        <v>24</v>
      </c>
      <c r="D27" s="111">
        <f>C27/C$28</f>
        <v>0.22641509433962265</v>
      </c>
      <c r="E27" s="8">
        <v>52</v>
      </c>
      <c r="F27" s="111">
        <f>E27/E$28</f>
        <v>0.26804123711340205</v>
      </c>
      <c r="G27" s="35">
        <v>76</v>
      </c>
      <c r="H27" s="112">
        <f>G27/G$28</f>
        <v>0.25333333333333335</v>
      </c>
    </row>
    <row r="28" spans="1:9" ht="13.5" thickBot="1">
      <c r="A28" s="46" t="s">
        <v>11</v>
      </c>
      <c r="B28" s="93"/>
      <c r="C28" s="176">
        <v>106</v>
      </c>
      <c r="D28" s="95">
        <v>1</v>
      </c>
      <c r="E28" s="176">
        <v>194</v>
      </c>
      <c r="F28" s="95">
        <v>1</v>
      </c>
      <c r="G28" s="176">
        <v>300</v>
      </c>
      <c r="H28" s="96">
        <v>1</v>
      </c>
      <c r="I28" s="5"/>
    </row>
    <row r="29" spans="1:9" ht="14.2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3.5" thickBot="1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80"/>
      <c r="B31" s="65"/>
      <c r="C31" s="305" t="s">
        <v>1</v>
      </c>
      <c r="D31" s="309"/>
      <c r="E31" s="309"/>
      <c r="F31" s="310"/>
      <c r="G31" s="305" t="s">
        <v>11</v>
      </c>
      <c r="H31" s="306"/>
      <c r="I31" s="5"/>
    </row>
    <row r="32" spans="1:9" ht="12.75">
      <c r="A32" s="91"/>
      <c r="B32" s="277"/>
      <c r="C32" s="298" t="s">
        <v>60</v>
      </c>
      <c r="D32" s="299"/>
      <c r="E32" s="298" t="s">
        <v>5</v>
      </c>
      <c r="F32" s="299"/>
      <c r="G32" s="38"/>
      <c r="H32" s="45"/>
      <c r="I32" s="5"/>
    </row>
    <row r="33" spans="1:9" ht="12.75">
      <c r="A33" s="102"/>
      <c r="B33" s="278"/>
      <c r="C33" s="11" t="s">
        <v>19</v>
      </c>
      <c r="D33" s="13" t="s">
        <v>23</v>
      </c>
      <c r="E33" s="11" t="s">
        <v>19</v>
      </c>
      <c r="F33" s="110" t="s">
        <v>23</v>
      </c>
      <c r="G33" s="11" t="s">
        <v>19</v>
      </c>
      <c r="H33" s="67" t="s">
        <v>23</v>
      </c>
      <c r="I33" s="5"/>
    </row>
    <row r="34" spans="1:9" ht="12.75">
      <c r="A34" s="90" t="s">
        <v>54</v>
      </c>
      <c r="B34" s="275" t="s">
        <v>53</v>
      </c>
      <c r="C34" s="8">
        <v>0</v>
      </c>
      <c r="D34" s="78">
        <f aca="true" t="shared" si="0" ref="D34:D45">C34/C$46</f>
        <v>0</v>
      </c>
      <c r="E34" s="169">
        <v>1</v>
      </c>
      <c r="F34" s="78">
        <f aca="true" t="shared" si="1" ref="F34:F45">E34/E$46</f>
        <v>0.005154639175257732</v>
      </c>
      <c r="G34" s="8">
        <v>1</v>
      </c>
      <c r="H34" s="81">
        <f aca="true" t="shared" si="2" ref="H34:H45">G34/G$46</f>
        <v>0.0033333333333333335</v>
      </c>
      <c r="I34" s="5"/>
    </row>
    <row r="35" spans="1:9" ht="12.75">
      <c r="A35" s="91"/>
      <c r="B35" s="25" t="s">
        <v>66</v>
      </c>
      <c r="C35" s="8">
        <v>1</v>
      </c>
      <c r="D35" s="78">
        <f t="shared" si="0"/>
        <v>0.009433962264150943</v>
      </c>
      <c r="E35" s="8">
        <v>14</v>
      </c>
      <c r="F35" s="78">
        <f t="shared" si="1"/>
        <v>0.07216494845360824</v>
      </c>
      <c r="G35" s="8">
        <v>15</v>
      </c>
      <c r="H35" s="81">
        <f t="shared" si="2"/>
        <v>0.05</v>
      </c>
      <c r="I35" s="5"/>
    </row>
    <row r="36" spans="1:9" ht="12.75">
      <c r="A36" s="91"/>
      <c r="B36" s="25" t="s">
        <v>67</v>
      </c>
      <c r="C36" s="8">
        <v>4</v>
      </c>
      <c r="D36" s="78">
        <f t="shared" si="0"/>
        <v>0.03773584905660377</v>
      </c>
      <c r="E36" s="8">
        <v>13</v>
      </c>
      <c r="F36" s="78">
        <f t="shared" si="1"/>
        <v>0.06701030927835051</v>
      </c>
      <c r="G36" s="8">
        <v>17</v>
      </c>
      <c r="H36" s="81">
        <f t="shared" si="2"/>
        <v>0.056666666666666664</v>
      </c>
      <c r="I36" s="5"/>
    </row>
    <row r="37" spans="1:9" ht="12.75">
      <c r="A37" s="91"/>
      <c r="B37" s="25" t="s">
        <v>68</v>
      </c>
      <c r="C37" s="8">
        <v>47</v>
      </c>
      <c r="D37" s="78">
        <f t="shared" si="0"/>
        <v>0.44339622641509435</v>
      </c>
      <c r="E37" s="8">
        <v>100</v>
      </c>
      <c r="F37" s="78">
        <v>0.51</v>
      </c>
      <c r="G37" s="8">
        <v>147</v>
      </c>
      <c r="H37" s="81">
        <f t="shared" si="2"/>
        <v>0.49</v>
      </c>
      <c r="I37" s="5"/>
    </row>
    <row r="38" spans="1:9" ht="12.75">
      <c r="A38" s="91"/>
      <c r="B38" s="25" t="s">
        <v>69</v>
      </c>
      <c r="C38" s="8">
        <v>32</v>
      </c>
      <c r="D38" s="78">
        <f t="shared" si="0"/>
        <v>0.3018867924528302</v>
      </c>
      <c r="E38" s="8">
        <v>33</v>
      </c>
      <c r="F38" s="78">
        <f t="shared" si="1"/>
        <v>0.17010309278350516</v>
      </c>
      <c r="G38" s="8">
        <v>65</v>
      </c>
      <c r="H38" s="81">
        <f t="shared" si="2"/>
        <v>0.21666666666666667</v>
      </c>
      <c r="I38" s="5"/>
    </row>
    <row r="39" spans="1:9" ht="12.75">
      <c r="A39" s="91"/>
      <c r="B39" s="25" t="s">
        <v>70</v>
      </c>
      <c r="C39" s="8">
        <v>5</v>
      </c>
      <c r="D39" s="78">
        <f t="shared" si="0"/>
        <v>0.04716981132075472</v>
      </c>
      <c r="E39" s="8">
        <v>7</v>
      </c>
      <c r="F39" s="78">
        <v>0.04</v>
      </c>
      <c r="G39" s="8">
        <v>12</v>
      </c>
      <c r="H39" s="81">
        <f t="shared" si="2"/>
        <v>0.04</v>
      </c>
      <c r="I39" s="5"/>
    </row>
    <row r="40" spans="1:9" ht="12.75">
      <c r="A40" s="91"/>
      <c r="B40" s="25" t="s">
        <v>71</v>
      </c>
      <c r="C40" s="8">
        <v>0</v>
      </c>
      <c r="D40" s="78">
        <f t="shared" si="0"/>
        <v>0</v>
      </c>
      <c r="E40" s="8">
        <v>2</v>
      </c>
      <c r="F40" s="78">
        <f t="shared" si="1"/>
        <v>0.010309278350515464</v>
      </c>
      <c r="G40" s="8">
        <v>2</v>
      </c>
      <c r="H40" s="81">
        <f t="shared" si="2"/>
        <v>0.006666666666666667</v>
      </c>
      <c r="I40" s="5"/>
    </row>
    <row r="41" spans="1:9" ht="12.75">
      <c r="A41" s="91"/>
      <c r="B41" s="25" t="s">
        <v>72</v>
      </c>
      <c r="C41" s="8">
        <v>11</v>
      </c>
      <c r="D41" s="78">
        <f t="shared" si="0"/>
        <v>0.10377358490566038</v>
      </c>
      <c r="E41" s="8">
        <v>11</v>
      </c>
      <c r="F41" s="78">
        <v>0.05</v>
      </c>
      <c r="G41" s="8">
        <v>22</v>
      </c>
      <c r="H41" s="81">
        <f t="shared" si="2"/>
        <v>0.07333333333333333</v>
      </c>
      <c r="I41" s="5"/>
    </row>
    <row r="42" spans="1:9" ht="12.75">
      <c r="A42" s="91"/>
      <c r="B42" s="25" t="s">
        <v>73</v>
      </c>
      <c r="C42" s="8">
        <v>4</v>
      </c>
      <c r="D42" s="78">
        <f t="shared" si="0"/>
        <v>0.03773584905660377</v>
      </c>
      <c r="E42" s="8">
        <v>4</v>
      </c>
      <c r="F42" s="78">
        <f t="shared" si="1"/>
        <v>0.020618556701030927</v>
      </c>
      <c r="G42" s="8">
        <v>8</v>
      </c>
      <c r="H42" s="81">
        <f t="shared" si="2"/>
        <v>0.02666666666666667</v>
      </c>
      <c r="I42" s="5"/>
    </row>
    <row r="43" spans="1:9" ht="12.75">
      <c r="A43" s="91"/>
      <c r="B43" s="25" t="s">
        <v>74</v>
      </c>
      <c r="C43" s="8">
        <v>2</v>
      </c>
      <c r="D43" s="78">
        <f t="shared" si="0"/>
        <v>0.018867924528301886</v>
      </c>
      <c r="E43" s="8">
        <v>2</v>
      </c>
      <c r="F43" s="78">
        <f t="shared" si="1"/>
        <v>0.010309278350515464</v>
      </c>
      <c r="G43" s="8">
        <v>4</v>
      </c>
      <c r="H43" s="81">
        <f t="shared" si="2"/>
        <v>0.013333333333333334</v>
      </c>
      <c r="I43" s="5"/>
    </row>
    <row r="44" spans="1:8" ht="12.75">
      <c r="A44" s="91"/>
      <c r="B44" s="25" t="s">
        <v>75</v>
      </c>
      <c r="C44" s="8">
        <v>0</v>
      </c>
      <c r="D44" s="78">
        <f t="shared" si="0"/>
        <v>0</v>
      </c>
      <c r="E44" s="8">
        <v>6</v>
      </c>
      <c r="F44" s="78">
        <f t="shared" si="1"/>
        <v>0.030927835051546393</v>
      </c>
      <c r="G44" s="8">
        <v>6</v>
      </c>
      <c r="H44" s="81">
        <f t="shared" si="2"/>
        <v>0.02</v>
      </c>
    </row>
    <row r="45" spans="1:8" ht="12.75">
      <c r="A45" s="91"/>
      <c r="B45" s="276" t="s">
        <v>76</v>
      </c>
      <c r="C45" s="8">
        <v>0</v>
      </c>
      <c r="D45" s="78">
        <f t="shared" si="0"/>
        <v>0</v>
      </c>
      <c r="E45" s="8">
        <v>1</v>
      </c>
      <c r="F45" s="78">
        <f t="shared" si="1"/>
        <v>0.005154639175257732</v>
      </c>
      <c r="G45" s="8">
        <v>1</v>
      </c>
      <c r="H45" s="97">
        <f t="shared" si="2"/>
        <v>0.0033333333333333335</v>
      </c>
    </row>
    <row r="46" spans="1:8" ht="13.5" thickBot="1">
      <c r="A46" s="46" t="s">
        <v>11</v>
      </c>
      <c r="B46" s="85"/>
      <c r="C46" s="86">
        <v>106</v>
      </c>
      <c r="D46" s="87">
        <v>1</v>
      </c>
      <c r="E46" s="86">
        <v>194</v>
      </c>
      <c r="F46" s="87">
        <v>1</v>
      </c>
      <c r="G46" s="86">
        <v>300</v>
      </c>
      <c r="H46" s="88">
        <v>1</v>
      </c>
    </row>
    <row r="47" spans="1:8" ht="14.25" customHeight="1">
      <c r="A47" s="27"/>
      <c r="D47" s="77"/>
      <c r="F47" s="77"/>
      <c r="H47" s="77"/>
    </row>
    <row r="48" spans="1:8" ht="13.5" thickBot="1">
      <c r="A48" s="27"/>
      <c r="D48" s="77"/>
      <c r="F48" s="77"/>
      <c r="H48" s="77"/>
    </row>
    <row r="49" spans="1:8" ht="12.75">
      <c r="A49" s="103"/>
      <c r="B49" s="98"/>
      <c r="C49" s="305" t="s">
        <v>1</v>
      </c>
      <c r="D49" s="309"/>
      <c r="E49" s="309"/>
      <c r="F49" s="310"/>
      <c r="G49" s="305" t="s">
        <v>11</v>
      </c>
      <c r="H49" s="306"/>
    </row>
    <row r="50" spans="1:8" ht="12.75">
      <c r="A50" s="69"/>
      <c r="B50" s="279"/>
      <c r="C50" s="298" t="s">
        <v>60</v>
      </c>
      <c r="D50" s="299"/>
      <c r="E50" s="298" t="s">
        <v>5</v>
      </c>
      <c r="F50" s="299"/>
      <c r="G50" s="38"/>
      <c r="H50" s="45"/>
    </row>
    <row r="51" spans="1:8" ht="12.75">
      <c r="A51" s="102"/>
      <c r="B51" s="280"/>
      <c r="C51" s="11" t="s">
        <v>19</v>
      </c>
      <c r="D51" s="13" t="s">
        <v>23</v>
      </c>
      <c r="E51" s="11" t="s">
        <v>19</v>
      </c>
      <c r="F51" s="13" t="s">
        <v>23</v>
      </c>
      <c r="G51" s="11" t="s">
        <v>19</v>
      </c>
      <c r="H51" s="67" t="s">
        <v>23</v>
      </c>
    </row>
    <row r="52" spans="1:8" ht="12.75">
      <c r="A52" s="90" t="s">
        <v>59</v>
      </c>
      <c r="B52" s="113" t="s">
        <v>77</v>
      </c>
      <c r="C52" s="62">
        <v>1</v>
      </c>
      <c r="D52" s="78">
        <f aca="true" t="shared" si="3" ref="D52:D57">C52/C$58</f>
        <v>0.009433962264150943</v>
      </c>
      <c r="E52" s="62">
        <v>1</v>
      </c>
      <c r="F52" s="78">
        <f>E52/E$58</f>
        <v>0.005154639175257732</v>
      </c>
      <c r="G52" s="62">
        <f aca="true" t="shared" si="4" ref="G52:G57">C52+E52</f>
        <v>2</v>
      </c>
      <c r="H52" s="81">
        <f>G52/G$58</f>
        <v>0.006666666666666667</v>
      </c>
    </row>
    <row r="53" spans="1:8" ht="12.75">
      <c r="A53" s="69"/>
      <c r="B53" s="82" t="s">
        <v>55</v>
      </c>
      <c r="C53" s="62">
        <v>0</v>
      </c>
      <c r="D53" s="78">
        <f t="shared" si="3"/>
        <v>0</v>
      </c>
      <c r="E53" s="62">
        <v>2</v>
      </c>
      <c r="F53" s="78">
        <f>E53/E$58</f>
        <v>0.010309278350515464</v>
      </c>
      <c r="G53" s="62">
        <f t="shared" si="4"/>
        <v>2</v>
      </c>
      <c r="H53" s="81">
        <f>G53/G$58</f>
        <v>0.006666666666666667</v>
      </c>
    </row>
    <row r="54" spans="1:8" ht="12.75">
      <c r="A54" s="69"/>
      <c r="B54" s="82" t="s">
        <v>56</v>
      </c>
      <c r="C54" s="62">
        <v>3</v>
      </c>
      <c r="D54" s="78">
        <f t="shared" si="3"/>
        <v>0.02830188679245283</v>
      </c>
      <c r="E54" s="62">
        <v>28</v>
      </c>
      <c r="F54" s="78">
        <f>E54/E$58</f>
        <v>0.14432989690721648</v>
      </c>
      <c r="G54" s="62">
        <f t="shared" si="4"/>
        <v>31</v>
      </c>
      <c r="H54" s="81">
        <f>G54/G$58</f>
        <v>0.10333333333333333</v>
      </c>
    </row>
    <row r="55" spans="1:8" ht="12.75">
      <c r="A55" s="69"/>
      <c r="B55" s="82" t="s">
        <v>57</v>
      </c>
      <c r="C55" s="62">
        <v>93</v>
      </c>
      <c r="D55" s="78">
        <f t="shared" si="3"/>
        <v>0.8773584905660378</v>
      </c>
      <c r="E55" s="62">
        <v>151</v>
      </c>
      <c r="F55" s="78">
        <f>E55/E$58</f>
        <v>0.7783505154639175</v>
      </c>
      <c r="G55" s="62">
        <f t="shared" si="4"/>
        <v>244</v>
      </c>
      <c r="H55" s="81">
        <f>G55/G$58</f>
        <v>0.8133333333333334</v>
      </c>
    </row>
    <row r="56" spans="1:8" ht="12.75">
      <c r="A56" s="69"/>
      <c r="B56" s="82" t="s">
        <v>58</v>
      </c>
      <c r="C56" s="62">
        <v>9</v>
      </c>
      <c r="D56" s="78">
        <f t="shared" si="3"/>
        <v>0.08490566037735849</v>
      </c>
      <c r="E56" s="62">
        <v>11</v>
      </c>
      <c r="F56" s="78">
        <f>E56/E$58</f>
        <v>0.05670103092783505</v>
      </c>
      <c r="G56" s="62">
        <f t="shared" si="4"/>
        <v>20</v>
      </c>
      <c r="H56" s="81">
        <f>G56/G$58</f>
        <v>0.06666666666666667</v>
      </c>
    </row>
    <row r="57" spans="1:8" ht="12.75">
      <c r="A57" s="102"/>
      <c r="B57" s="83" t="s">
        <v>78</v>
      </c>
      <c r="C57" s="63">
        <v>0</v>
      </c>
      <c r="D57" s="78">
        <f t="shared" si="3"/>
        <v>0</v>
      </c>
      <c r="E57" s="63">
        <v>1</v>
      </c>
      <c r="F57" s="79">
        <v>0</v>
      </c>
      <c r="G57" s="63">
        <f t="shared" si="4"/>
        <v>1</v>
      </c>
      <c r="H57" s="97">
        <v>0</v>
      </c>
    </row>
    <row r="58" spans="1:8" ht="13.5" thickBot="1">
      <c r="A58" s="99" t="s">
        <v>11</v>
      </c>
      <c r="B58" s="93"/>
      <c r="C58" s="73">
        <v>106</v>
      </c>
      <c r="D58" s="87">
        <v>1</v>
      </c>
      <c r="E58" s="73">
        <v>194</v>
      </c>
      <c r="F58" s="100">
        <v>1</v>
      </c>
      <c r="G58" s="73">
        <v>300</v>
      </c>
      <c r="H58" s="101">
        <v>1</v>
      </c>
    </row>
    <row r="60" ht="12.75">
      <c r="A60" t="s">
        <v>62</v>
      </c>
    </row>
  </sheetData>
  <sheetProtection/>
  <mergeCells count="21">
    <mergeCell ref="C15:F15"/>
    <mergeCell ref="C16:D16"/>
    <mergeCell ref="C31:F31"/>
    <mergeCell ref="C50:D50"/>
    <mergeCell ref="E50:F50"/>
    <mergeCell ref="C4:F4"/>
    <mergeCell ref="G4:H4"/>
    <mergeCell ref="C32:D32"/>
    <mergeCell ref="E32:F32"/>
    <mergeCell ref="C23:F23"/>
    <mergeCell ref="G15:H15"/>
    <mergeCell ref="C24:D24"/>
    <mergeCell ref="G31:H31"/>
    <mergeCell ref="C5:D5"/>
    <mergeCell ref="E5:F5"/>
    <mergeCell ref="E24:F24"/>
    <mergeCell ref="G23:H23"/>
    <mergeCell ref="A18:A19"/>
    <mergeCell ref="C49:F49"/>
    <mergeCell ref="E16:F16"/>
    <mergeCell ref="G49:H49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G52:G5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R78" sqref="R78:R83"/>
    </sheetView>
  </sheetViews>
  <sheetFormatPr defaultColWidth="9.140625" defaultRowHeight="12.75"/>
  <cols>
    <col min="1" max="1" width="42.57421875" style="0" bestFit="1" customWidth="1"/>
    <col min="2" max="2" width="67.28125" style="0" bestFit="1" customWidth="1"/>
    <col min="3" max="17" width="9.140625" style="133" customWidth="1"/>
    <col min="18" max="18" width="8.7109375" style="261" customWidth="1"/>
    <col min="19" max="21" width="8.7109375" style="0" customWidth="1"/>
  </cols>
  <sheetData>
    <row r="1" ht="13.5">
      <c r="A1" s="3" t="s">
        <v>115</v>
      </c>
    </row>
    <row r="2" ht="12.75">
      <c r="A2" s="165" t="s">
        <v>116</v>
      </c>
    </row>
    <row r="4" spans="2:18" ht="13.5" thickBot="1">
      <c r="B4" t="s">
        <v>80</v>
      </c>
      <c r="R4" s="262"/>
    </row>
    <row r="5" spans="2:18" ht="12.75">
      <c r="B5" s="177"/>
      <c r="C5" s="178" t="s">
        <v>81</v>
      </c>
      <c r="D5" s="178" t="s">
        <v>82</v>
      </c>
      <c r="E5" s="178" t="s">
        <v>83</v>
      </c>
      <c r="F5" s="178" t="s">
        <v>84</v>
      </c>
      <c r="G5" s="178" t="s">
        <v>85</v>
      </c>
      <c r="H5" s="178" t="s">
        <v>86</v>
      </c>
      <c r="I5" s="178" t="s">
        <v>87</v>
      </c>
      <c r="J5" s="178" t="s">
        <v>88</v>
      </c>
      <c r="K5" s="178" t="s">
        <v>89</v>
      </c>
      <c r="L5" s="178" t="s">
        <v>90</v>
      </c>
      <c r="M5" s="178" t="s">
        <v>91</v>
      </c>
      <c r="N5" s="178" t="s">
        <v>92</v>
      </c>
      <c r="O5" s="178" t="s">
        <v>93</v>
      </c>
      <c r="P5" s="178" t="s">
        <v>94</v>
      </c>
      <c r="Q5" s="184" t="s">
        <v>95</v>
      </c>
      <c r="R5" s="257" t="s">
        <v>117</v>
      </c>
    </row>
    <row r="6" spans="2:18" ht="12.75">
      <c r="B6" s="179" t="s">
        <v>4</v>
      </c>
      <c r="C6" s="180">
        <v>107</v>
      </c>
      <c r="D6" s="180">
        <v>110</v>
      </c>
      <c r="E6" s="180">
        <v>108</v>
      </c>
      <c r="F6" s="180">
        <v>110</v>
      </c>
      <c r="G6" s="180">
        <v>112</v>
      </c>
      <c r="H6" s="180">
        <v>109</v>
      </c>
      <c r="I6" s="180">
        <v>106</v>
      </c>
      <c r="J6" s="180">
        <v>107</v>
      </c>
      <c r="K6" s="180">
        <v>106</v>
      </c>
      <c r="L6" s="180">
        <v>106</v>
      </c>
      <c r="M6" s="180">
        <v>101</v>
      </c>
      <c r="N6" s="180">
        <v>105</v>
      </c>
      <c r="O6" s="180">
        <v>104</v>
      </c>
      <c r="P6" s="180">
        <v>104</v>
      </c>
      <c r="Q6" s="248">
        <v>100</v>
      </c>
      <c r="R6" s="258">
        <v>103</v>
      </c>
    </row>
    <row r="7" spans="2:18" ht="12.75">
      <c r="B7" s="179" t="s">
        <v>5</v>
      </c>
      <c r="C7" s="180">
        <v>328</v>
      </c>
      <c r="D7" s="180">
        <v>323</v>
      </c>
      <c r="E7" s="180">
        <v>309</v>
      </c>
      <c r="F7" s="180">
        <v>302</v>
      </c>
      <c r="G7" s="180">
        <v>287</v>
      </c>
      <c r="H7" s="180">
        <v>288</v>
      </c>
      <c r="I7" s="180">
        <v>225</v>
      </c>
      <c r="J7" s="180">
        <v>223</v>
      </c>
      <c r="K7" s="180">
        <v>227</v>
      </c>
      <c r="L7" s="180">
        <v>217</v>
      </c>
      <c r="M7" s="180">
        <v>210</v>
      </c>
      <c r="N7" s="180">
        <v>208</v>
      </c>
      <c r="O7" s="180">
        <v>197</v>
      </c>
      <c r="P7" s="180">
        <v>203</v>
      </c>
      <c r="Q7" s="248">
        <v>194</v>
      </c>
      <c r="R7" s="258">
        <v>194</v>
      </c>
    </row>
    <row r="8" spans="2:18" ht="12.75">
      <c r="B8" s="179" t="s">
        <v>96</v>
      </c>
      <c r="C8" s="180">
        <v>0</v>
      </c>
      <c r="D8" s="180">
        <v>0</v>
      </c>
      <c r="E8" s="180">
        <v>0</v>
      </c>
      <c r="F8" s="180">
        <v>0</v>
      </c>
      <c r="G8" s="180">
        <v>1</v>
      </c>
      <c r="H8" s="180">
        <v>1</v>
      </c>
      <c r="I8" s="180">
        <v>2</v>
      </c>
      <c r="J8" s="180">
        <v>2</v>
      </c>
      <c r="K8" s="180">
        <v>2</v>
      </c>
      <c r="L8" s="180">
        <v>1</v>
      </c>
      <c r="M8" s="180">
        <v>1</v>
      </c>
      <c r="N8" s="180">
        <v>1</v>
      </c>
      <c r="O8" s="180">
        <v>1</v>
      </c>
      <c r="P8" s="180">
        <v>1</v>
      </c>
      <c r="Q8" s="248">
        <v>1</v>
      </c>
      <c r="R8" s="258">
        <v>3</v>
      </c>
    </row>
    <row r="9" spans="2:18" ht="13.5" thickBot="1">
      <c r="B9" s="249" t="s">
        <v>11</v>
      </c>
      <c r="C9" s="250">
        <v>435</v>
      </c>
      <c r="D9" s="250">
        <v>433</v>
      </c>
      <c r="E9" s="250">
        <v>417</v>
      </c>
      <c r="F9" s="250">
        <v>412</v>
      </c>
      <c r="G9" s="250">
        <v>400</v>
      </c>
      <c r="H9" s="250">
        <v>398</v>
      </c>
      <c r="I9" s="250">
        <v>333</v>
      </c>
      <c r="J9" s="250">
        <v>332</v>
      </c>
      <c r="K9" s="250">
        <v>335</v>
      </c>
      <c r="L9" s="250">
        <v>324</v>
      </c>
      <c r="M9" s="250">
        <v>312</v>
      </c>
      <c r="N9" s="250">
        <v>314</v>
      </c>
      <c r="O9" s="250">
        <v>302</v>
      </c>
      <c r="P9" s="250">
        <v>308</v>
      </c>
      <c r="Q9" s="251">
        <v>295</v>
      </c>
      <c r="R9" s="259">
        <v>300</v>
      </c>
    </row>
    <row r="10" spans="2:17" ht="12.75">
      <c r="B10" s="5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2" spans="1:18" ht="13.5" thickBot="1">
      <c r="A12" s="114" t="s">
        <v>118</v>
      </c>
      <c r="R12" s="262"/>
    </row>
    <row r="13" spans="1:18" ht="12.75">
      <c r="A13" s="177"/>
      <c r="B13" s="182"/>
      <c r="C13" s="178" t="s">
        <v>81</v>
      </c>
      <c r="D13" s="178" t="s">
        <v>82</v>
      </c>
      <c r="E13" s="178" t="s">
        <v>83</v>
      </c>
      <c r="F13" s="178" t="s">
        <v>84</v>
      </c>
      <c r="G13" s="178" t="s">
        <v>85</v>
      </c>
      <c r="H13" s="178" t="s">
        <v>86</v>
      </c>
      <c r="I13" s="178" t="s">
        <v>87</v>
      </c>
      <c r="J13" s="178" t="s">
        <v>88</v>
      </c>
      <c r="K13" s="178" t="s">
        <v>89</v>
      </c>
      <c r="L13" s="178" t="s">
        <v>90</v>
      </c>
      <c r="M13" s="178" t="s">
        <v>91</v>
      </c>
      <c r="N13" s="178" t="s">
        <v>92</v>
      </c>
      <c r="O13" s="178" t="s">
        <v>93</v>
      </c>
      <c r="P13" s="178" t="s">
        <v>94</v>
      </c>
      <c r="Q13" s="184" t="s">
        <v>95</v>
      </c>
      <c r="R13" s="257" t="s">
        <v>117</v>
      </c>
    </row>
    <row r="14" spans="1:18" ht="12.75">
      <c r="A14" s="179" t="s">
        <v>60</v>
      </c>
      <c r="B14" s="183" t="s">
        <v>21</v>
      </c>
      <c r="C14" s="180">
        <v>96</v>
      </c>
      <c r="D14" s="180">
        <v>101</v>
      </c>
      <c r="E14" s="180">
        <v>100</v>
      </c>
      <c r="F14" s="180">
        <v>102</v>
      </c>
      <c r="G14" s="180">
        <v>100</v>
      </c>
      <c r="H14" s="180">
        <v>102</v>
      </c>
      <c r="I14" s="180">
        <v>100</v>
      </c>
      <c r="J14" s="180">
        <v>98</v>
      </c>
      <c r="K14" s="180">
        <v>101</v>
      </c>
      <c r="L14" s="180">
        <v>99</v>
      </c>
      <c r="M14" s="180">
        <v>95</v>
      </c>
      <c r="N14" s="180">
        <v>95</v>
      </c>
      <c r="O14" s="180">
        <v>95</v>
      </c>
      <c r="P14" s="180">
        <v>97</v>
      </c>
      <c r="Q14" s="248">
        <v>92</v>
      </c>
      <c r="R14" s="263">
        <v>91</v>
      </c>
    </row>
    <row r="15" spans="1:18" ht="12.75">
      <c r="A15" s="179"/>
      <c r="B15" s="183" t="s">
        <v>97</v>
      </c>
      <c r="C15" s="180">
        <v>11</v>
      </c>
      <c r="D15" s="180">
        <v>9</v>
      </c>
      <c r="E15" s="180">
        <v>8</v>
      </c>
      <c r="F15" s="180">
        <v>8</v>
      </c>
      <c r="G15" s="180">
        <v>13</v>
      </c>
      <c r="H15" s="180">
        <v>8</v>
      </c>
      <c r="I15" s="180">
        <v>8</v>
      </c>
      <c r="J15" s="180">
        <v>11</v>
      </c>
      <c r="K15" s="180">
        <v>7</v>
      </c>
      <c r="L15" s="180">
        <v>8</v>
      </c>
      <c r="M15" s="180">
        <v>7</v>
      </c>
      <c r="N15" s="180">
        <v>11</v>
      </c>
      <c r="O15" s="180">
        <v>10</v>
      </c>
      <c r="P15" s="180">
        <v>8</v>
      </c>
      <c r="Q15" s="248">
        <v>9</v>
      </c>
      <c r="R15" s="263">
        <v>15</v>
      </c>
    </row>
    <row r="16" spans="1:18" s="27" customFormat="1" ht="12.75">
      <c r="A16" s="253"/>
      <c r="B16" s="254" t="s">
        <v>11</v>
      </c>
      <c r="C16" s="255">
        <v>107</v>
      </c>
      <c r="D16" s="255">
        <v>110</v>
      </c>
      <c r="E16" s="255">
        <v>108</v>
      </c>
      <c r="F16" s="255">
        <v>110</v>
      </c>
      <c r="G16" s="255">
        <v>113</v>
      </c>
      <c r="H16" s="255">
        <v>110</v>
      </c>
      <c r="I16" s="255">
        <v>108</v>
      </c>
      <c r="J16" s="255">
        <v>109</v>
      </c>
      <c r="K16" s="255">
        <v>108</v>
      </c>
      <c r="L16" s="255">
        <v>107</v>
      </c>
      <c r="M16" s="255">
        <v>102</v>
      </c>
      <c r="N16" s="255">
        <v>106</v>
      </c>
      <c r="O16" s="255">
        <v>105</v>
      </c>
      <c r="P16" s="255">
        <v>105</v>
      </c>
      <c r="Q16" s="256">
        <v>101</v>
      </c>
      <c r="R16" s="264">
        <v>106</v>
      </c>
    </row>
    <row r="17" spans="1:18" ht="12.75">
      <c r="A17" s="179" t="s">
        <v>5</v>
      </c>
      <c r="B17" s="183" t="s">
        <v>21</v>
      </c>
      <c r="C17" s="180">
        <v>299</v>
      </c>
      <c r="D17" s="180">
        <v>291</v>
      </c>
      <c r="E17" s="180">
        <v>287</v>
      </c>
      <c r="F17" s="180">
        <v>277</v>
      </c>
      <c r="G17" s="180">
        <v>261</v>
      </c>
      <c r="H17" s="180">
        <v>259</v>
      </c>
      <c r="I17" s="180">
        <v>203</v>
      </c>
      <c r="J17" s="180">
        <v>202</v>
      </c>
      <c r="K17" s="180">
        <v>209</v>
      </c>
      <c r="L17" s="180">
        <v>196</v>
      </c>
      <c r="M17" s="180">
        <v>195</v>
      </c>
      <c r="N17" s="180">
        <v>188</v>
      </c>
      <c r="O17" s="180">
        <v>180</v>
      </c>
      <c r="P17" s="180">
        <v>184</v>
      </c>
      <c r="Q17" s="248">
        <v>177</v>
      </c>
      <c r="R17" s="263">
        <v>178</v>
      </c>
    </row>
    <row r="18" spans="1:18" ht="12.75">
      <c r="A18" s="179"/>
      <c r="B18" s="183" t="s">
        <v>97</v>
      </c>
      <c r="C18" s="180">
        <v>29</v>
      </c>
      <c r="D18" s="180">
        <v>32</v>
      </c>
      <c r="E18" s="180">
        <v>22</v>
      </c>
      <c r="F18" s="180">
        <v>25</v>
      </c>
      <c r="G18" s="180">
        <v>26</v>
      </c>
      <c r="H18" s="180">
        <v>29</v>
      </c>
      <c r="I18" s="180">
        <v>22</v>
      </c>
      <c r="J18" s="180">
        <v>21</v>
      </c>
      <c r="K18" s="180">
        <v>18</v>
      </c>
      <c r="L18" s="180">
        <v>21</v>
      </c>
      <c r="M18" s="180">
        <v>15</v>
      </c>
      <c r="N18" s="180">
        <v>20</v>
      </c>
      <c r="O18" s="180">
        <v>17</v>
      </c>
      <c r="P18" s="180">
        <v>19</v>
      </c>
      <c r="Q18" s="248">
        <v>17</v>
      </c>
      <c r="R18" s="263">
        <v>16</v>
      </c>
    </row>
    <row r="19" spans="1:18" s="27" customFormat="1" ht="12.75">
      <c r="A19" s="253"/>
      <c r="B19" s="254" t="s">
        <v>11</v>
      </c>
      <c r="C19" s="255">
        <v>328</v>
      </c>
      <c r="D19" s="255">
        <v>323</v>
      </c>
      <c r="E19" s="255">
        <v>309</v>
      </c>
      <c r="F19" s="255">
        <v>302</v>
      </c>
      <c r="G19" s="255">
        <v>287</v>
      </c>
      <c r="H19" s="255">
        <v>288</v>
      </c>
      <c r="I19" s="255">
        <v>225</v>
      </c>
      <c r="J19" s="255">
        <v>223</v>
      </c>
      <c r="K19" s="255">
        <v>227</v>
      </c>
      <c r="L19" s="255">
        <v>217</v>
      </c>
      <c r="M19" s="255">
        <v>210</v>
      </c>
      <c r="N19" s="255">
        <v>208</v>
      </c>
      <c r="O19" s="255">
        <v>197</v>
      </c>
      <c r="P19" s="255">
        <v>203</v>
      </c>
      <c r="Q19" s="256">
        <v>194</v>
      </c>
      <c r="R19" s="264">
        <v>194</v>
      </c>
    </row>
    <row r="20" spans="1:18" ht="12.75">
      <c r="A20" s="179" t="s">
        <v>11</v>
      </c>
      <c r="B20" s="183" t="s">
        <v>21</v>
      </c>
      <c r="C20" s="180">
        <v>395</v>
      </c>
      <c r="D20" s="180">
        <v>392</v>
      </c>
      <c r="E20" s="180">
        <v>387</v>
      </c>
      <c r="F20" s="180">
        <v>379</v>
      </c>
      <c r="G20" s="180">
        <v>361</v>
      </c>
      <c r="H20" s="180">
        <v>361</v>
      </c>
      <c r="I20" s="180">
        <v>303</v>
      </c>
      <c r="J20" s="180">
        <v>300</v>
      </c>
      <c r="K20" s="180">
        <v>310</v>
      </c>
      <c r="L20" s="180">
        <v>295</v>
      </c>
      <c r="M20" s="180">
        <v>290</v>
      </c>
      <c r="N20" s="180">
        <v>283</v>
      </c>
      <c r="O20" s="180">
        <v>275</v>
      </c>
      <c r="P20" s="180">
        <v>281</v>
      </c>
      <c r="Q20" s="248">
        <v>269</v>
      </c>
      <c r="R20" s="263">
        <v>269</v>
      </c>
    </row>
    <row r="21" spans="1:18" ht="12.75">
      <c r="A21" s="179"/>
      <c r="B21" s="183" t="s">
        <v>97</v>
      </c>
      <c r="C21" s="180">
        <v>40</v>
      </c>
      <c r="D21" s="180">
        <v>41</v>
      </c>
      <c r="E21" s="180">
        <v>30</v>
      </c>
      <c r="F21" s="180">
        <v>33</v>
      </c>
      <c r="G21" s="180">
        <v>39</v>
      </c>
      <c r="H21" s="180">
        <v>37</v>
      </c>
      <c r="I21" s="180">
        <v>30</v>
      </c>
      <c r="J21" s="180">
        <v>32</v>
      </c>
      <c r="K21" s="180">
        <v>25</v>
      </c>
      <c r="L21" s="180">
        <v>29</v>
      </c>
      <c r="M21" s="180">
        <v>22</v>
      </c>
      <c r="N21" s="180">
        <v>31</v>
      </c>
      <c r="O21" s="180">
        <v>27</v>
      </c>
      <c r="P21" s="180">
        <v>27</v>
      </c>
      <c r="Q21" s="248">
        <v>26</v>
      </c>
      <c r="R21" s="263">
        <v>31</v>
      </c>
    </row>
    <row r="22" spans="1:18" s="27" customFormat="1" ht="13.5" thickBot="1">
      <c r="A22" s="249"/>
      <c r="B22" s="252" t="s">
        <v>11</v>
      </c>
      <c r="C22" s="250">
        <v>435</v>
      </c>
      <c r="D22" s="250">
        <v>433</v>
      </c>
      <c r="E22" s="250">
        <v>417</v>
      </c>
      <c r="F22" s="250">
        <v>412</v>
      </c>
      <c r="G22" s="250">
        <v>400</v>
      </c>
      <c r="H22" s="250">
        <v>398</v>
      </c>
      <c r="I22" s="250">
        <v>333</v>
      </c>
      <c r="J22" s="250">
        <v>332</v>
      </c>
      <c r="K22" s="250">
        <v>335</v>
      </c>
      <c r="L22" s="250">
        <v>324</v>
      </c>
      <c r="M22" s="250">
        <v>312</v>
      </c>
      <c r="N22" s="250">
        <v>314</v>
      </c>
      <c r="O22" s="250">
        <v>302</v>
      </c>
      <c r="P22" s="250">
        <v>308</v>
      </c>
      <c r="Q22" s="251">
        <v>295</v>
      </c>
      <c r="R22" s="265">
        <v>300</v>
      </c>
    </row>
    <row r="23" spans="1:17" ht="12.75">
      <c r="A23" t="s">
        <v>98</v>
      </c>
      <c r="B23" s="5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ht="12.75">
      <c r="B24" s="5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6" spans="1:18" ht="13.5" thickBot="1">
      <c r="A26" s="114" t="s">
        <v>119</v>
      </c>
      <c r="R26" s="262"/>
    </row>
    <row r="27" spans="1:18" ht="12.75">
      <c r="A27" s="177"/>
      <c r="B27" s="182"/>
      <c r="C27" s="178" t="s">
        <v>81</v>
      </c>
      <c r="D27" s="178" t="s">
        <v>82</v>
      </c>
      <c r="E27" s="178" t="s">
        <v>83</v>
      </c>
      <c r="F27" s="178" t="s">
        <v>84</v>
      </c>
      <c r="G27" s="178" t="s">
        <v>85</v>
      </c>
      <c r="H27" s="178" t="s">
        <v>86</v>
      </c>
      <c r="I27" s="178" t="s">
        <v>87</v>
      </c>
      <c r="J27" s="178" t="s">
        <v>88</v>
      </c>
      <c r="K27" s="178" t="s">
        <v>89</v>
      </c>
      <c r="L27" s="178" t="s">
        <v>90</v>
      </c>
      <c r="M27" s="178" t="s">
        <v>91</v>
      </c>
      <c r="N27" s="178" t="s">
        <v>92</v>
      </c>
      <c r="O27" s="178" t="s">
        <v>93</v>
      </c>
      <c r="P27" s="178" t="s">
        <v>94</v>
      </c>
      <c r="Q27" s="184" t="s">
        <v>95</v>
      </c>
      <c r="R27" s="257" t="s">
        <v>117</v>
      </c>
    </row>
    <row r="28" spans="1:18" ht="12.75">
      <c r="A28" s="179" t="s">
        <v>60</v>
      </c>
      <c r="B28" s="183" t="s">
        <v>63</v>
      </c>
      <c r="C28" s="180">
        <v>5</v>
      </c>
      <c r="D28" s="180">
        <v>6</v>
      </c>
      <c r="E28" s="180">
        <v>6</v>
      </c>
      <c r="F28" s="180">
        <v>7</v>
      </c>
      <c r="G28" s="180">
        <v>8</v>
      </c>
      <c r="H28" s="180">
        <v>7</v>
      </c>
      <c r="I28" s="180">
        <v>6</v>
      </c>
      <c r="J28" s="180">
        <v>5</v>
      </c>
      <c r="K28" s="180">
        <v>6</v>
      </c>
      <c r="L28" s="180">
        <v>6</v>
      </c>
      <c r="M28" s="180">
        <v>6</v>
      </c>
      <c r="N28" s="180">
        <v>7</v>
      </c>
      <c r="O28" s="180">
        <v>6</v>
      </c>
      <c r="P28" s="180">
        <v>7</v>
      </c>
      <c r="Q28" s="248">
        <v>6</v>
      </c>
      <c r="R28" s="263">
        <v>9</v>
      </c>
    </row>
    <row r="29" spans="1:18" ht="12.75">
      <c r="A29" s="179"/>
      <c r="B29" s="183" t="s">
        <v>64</v>
      </c>
      <c r="C29" s="180">
        <v>25</v>
      </c>
      <c r="D29" s="180">
        <v>21</v>
      </c>
      <c r="E29" s="180">
        <v>16</v>
      </c>
      <c r="F29" s="180">
        <v>20</v>
      </c>
      <c r="G29" s="180">
        <v>17</v>
      </c>
      <c r="H29" s="180">
        <v>15</v>
      </c>
      <c r="I29" s="180">
        <v>17</v>
      </c>
      <c r="J29" s="180">
        <v>22</v>
      </c>
      <c r="K29" s="180">
        <v>21</v>
      </c>
      <c r="L29" s="180">
        <v>22</v>
      </c>
      <c r="M29" s="180">
        <v>26</v>
      </c>
      <c r="N29" s="180">
        <v>25</v>
      </c>
      <c r="O29" s="180">
        <v>27</v>
      </c>
      <c r="P29" s="180">
        <v>30</v>
      </c>
      <c r="Q29" s="248">
        <v>31</v>
      </c>
      <c r="R29" s="263">
        <v>36</v>
      </c>
    </row>
    <row r="30" spans="1:18" ht="12.75">
      <c r="A30" s="179"/>
      <c r="B30" s="183" t="s">
        <v>65</v>
      </c>
      <c r="C30" s="180">
        <v>64</v>
      </c>
      <c r="D30" s="180">
        <v>66</v>
      </c>
      <c r="E30" s="180">
        <v>68</v>
      </c>
      <c r="F30" s="180">
        <v>62</v>
      </c>
      <c r="G30" s="180">
        <v>64</v>
      </c>
      <c r="H30" s="180">
        <v>59</v>
      </c>
      <c r="I30" s="180">
        <v>51</v>
      </c>
      <c r="J30" s="180">
        <v>49</v>
      </c>
      <c r="K30" s="180">
        <v>48</v>
      </c>
      <c r="L30" s="180">
        <v>45</v>
      </c>
      <c r="M30" s="180">
        <v>40</v>
      </c>
      <c r="N30" s="180">
        <v>37</v>
      </c>
      <c r="O30" s="180">
        <v>39</v>
      </c>
      <c r="P30" s="180">
        <v>36</v>
      </c>
      <c r="Q30" s="248">
        <v>39</v>
      </c>
      <c r="R30" s="263">
        <v>45</v>
      </c>
    </row>
    <row r="31" spans="1:18" ht="12.75">
      <c r="A31" s="179"/>
      <c r="B31" s="183" t="s">
        <v>99</v>
      </c>
      <c r="C31" s="180">
        <v>13</v>
      </c>
      <c r="D31" s="180">
        <v>17</v>
      </c>
      <c r="E31" s="180">
        <v>18</v>
      </c>
      <c r="F31" s="180">
        <v>21</v>
      </c>
      <c r="G31" s="180">
        <v>24</v>
      </c>
      <c r="H31" s="180">
        <v>29</v>
      </c>
      <c r="I31" s="180">
        <v>34</v>
      </c>
      <c r="J31" s="180">
        <v>33</v>
      </c>
      <c r="K31" s="180">
        <v>33</v>
      </c>
      <c r="L31" s="180">
        <v>34</v>
      </c>
      <c r="M31" s="180">
        <v>30</v>
      </c>
      <c r="N31" s="180">
        <v>37</v>
      </c>
      <c r="O31" s="180">
        <v>33</v>
      </c>
      <c r="P31" s="180">
        <v>32</v>
      </c>
      <c r="Q31" s="248">
        <v>25</v>
      </c>
      <c r="R31" s="263">
        <v>16</v>
      </c>
    </row>
    <row r="32" spans="1:18" s="27" customFormat="1" ht="12.75">
      <c r="A32" s="253"/>
      <c r="B32" s="254" t="s">
        <v>11</v>
      </c>
      <c r="C32" s="255">
        <v>107</v>
      </c>
      <c r="D32" s="255">
        <v>110</v>
      </c>
      <c r="E32" s="255">
        <v>108</v>
      </c>
      <c r="F32" s="255">
        <v>110</v>
      </c>
      <c r="G32" s="255">
        <v>113</v>
      </c>
      <c r="H32" s="255">
        <v>110</v>
      </c>
      <c r="I32" s="255">
        <v>108</v>
      </c>
      <c r="J32" s="255">
        <v>109</v>
      </c>
      <c r="K32" s="255">
        <v>108</v>
      </c>
      <c r="L32" s="255">
        <v>107</v>
      </c>
      <c r="M32" s="255">
        <v>102</v>
      </c>
      <c r="N32" s="255">
        <v>106</v>
      </c>
      <c r="O32" s="255">
        <v>105</v>
      </c>
      <c r="P32" s="255">
        <v>105</v>
      </c>
      <c r="Q32" s="256">
        <v>101</v>
      </c>
      <c r="R32" s="264">
        <v>106</v>
      </c>
    </row>
    <row r="33" spans="1:18" ht="12.75">
      <c r="A33" s="179" t="s">
        <v>5</v>
      </c>
      <c r="B33" s="183" t="s">
        <v>100</v>
      </c>
      <c r="C33" s="180">
        <v>3</v>
      </c>
      <c r="D33" s="180">
        <v>3</v>
      </c>
      <c r="E33" s="180">
        <v>2</v>
      </c>
      <c r="F33" s="180">
        <v>0</v>
      </c>
      <c r="G33" s="180">
        <v>0</v>
      </c>
      <c r="H33" s="180">
        <v>0</v>
      </c>
      <c r="I33" s="180">
        <v>2</v>
      </c>
      <c r="J33" s="180">
        <v>1</v>
      </c>
      <c r="K33" s="180">
        <v>2</v>
      </c>
      <c r="L33" s="180">
        <v>2</v>
      </c>
      <c r="M33" s="180">
        <v>3</v>
      </c>
      <c r="N33" s="180">
        <v>1</v>
      </c>
      <c r="O33" s="180">
        <v>2</v>
      </c>
      <c r="P33" s="180">
        <v>1</v>
      </c>
      <c r="Q33" s="248">
        <v>0</v>
      </c>
      <c r="R33" s="263">
        <v>4</v>
      </c>
    </row>
    <row r="34" spans="1:18" ht="12.75">
      <c r="A34" s="179"/>
      <c r="B34" s="183" t="s">
        <v>63</v>
      </c>
      <c r="C34" s="180">
        <v>38</v>
      </c>
      <c r="D34" s="180">
        <v>34</v>
      </c>
      <c r="E34" s="180">
        <v>38</v>
      </c>
      <c r="F34" s="180">
        <v>31</v>
      </c>
      <c r="G34" s="180">
        <v>31</v>
      </c>
      <c r="H34" s="180">
        <v>28</v>
      </c>
      <c r="I34" s="180">
        <v>22</v>
      </c>
      <c r="J34" s="180">
        <v>24</v>
      </c>
      <c r="K34" s="180">
        <v>26</v>
      </c>
      <c r="L34" s="180">
        <v>27</v>
      </c>
      <c r="M34" s="180">
        <v>23</v>
      </c>
      <c r="N34" s="180">
        <v>22</v>
      </c>
      <c r="O34" s="180">
        <v>23</v>
      </c>
      <c r="P34" s="180">
        <v>27</v>
      </c>
      <c r="Q34" s="248">
        <v>24</v>
      </c>
      <c r="R34" s="263">
        <v>29</v>
      </c>
    </row>
    <row r="35" spans="1:18" ht="12.75">
      <c r="A35" s="179"/>
      <c r="B35" s="183" t="s">
        <v>64</v>
      </c>
      <c r="C35" s="180">
        <v>88</v>
      </c>
      <c r="D35" s="180">
        <v>78</v>
      </c>
      <c r="E35" s="180">
        <v>75</v>
      </c>
      <c r="F35" s="180">
        <v>80</v>
      </c>
      <c r="G35" s="180">
        <v>66</v>
      </c>
      <c r="H35" s="180">
        <v>60</v>
      </c>
      <c r="I35" s="180">
        <v>44</v>
      </c>
      <c r="J35" s="180">
        <v>41</v>
      </c>
      <c r="K35" s="180">
        <v>44</v>
      </c>
      <c r="L35" s="180">
        <v>46</v>
      </c>
      <c r="M35" s="180">
        <v>43</v>
      </c>
      <c r="N35" s="180">
        <v>46</v>
      </c>
      <c r="O35" s="180">
        <v>48</v>
      </c>
      <c r="P35" s="180">
        <v>51</v>
      </c>
      <c r="Q35" s="248">
        <v>52</v>
      </c>
      <c r="R35" s="263">
        <v>53</v>
      </c>
    </row>
    <row r="36" spans="1:18" ht="12.75">
      <c r="A36" s="179"/>
      <c r="B36" s="183" t="s">
        <v>65</v>
      </c>
      <c r="C36" s="180">
        <v>169</v>
      </c>
      <c r="D36" s="180">
        <v>182</v>
      </c>
      <c r="E36" s="180">
        <v>163</v>
      </c>
      <c r="F36" s="180">
        <v>154</v>
      </c>
      <c r="G36" s="180">
        <v>141</v>
      </c>
      <c r="H36" s="180">
        <v>132</v>
      </c>
      <c r="I36" s="180">
        <v>110</v>
      </c>
      <c r="J36" s="180">
        <v>103</v>
      </c>
      <c r="K36" s="180">
        <v>97</v>
      </c>
      <c r="L36" s="180">
        <v>83</v>
      </c>
      <c r="M36" s="180">
        <v>83</v>
      </c>
      <c r="N36" s="180">
        <v>81</v>
      </c>
      <c r="O36" s="180">
        <v>75</v>
      </c>
      <c r="P36" s="180">
        <v>74</v>
      </c>
      <c r="Q36" s="248">
        <v>73</v>
      </c>
      <c r="R36" s="263">
        <v>70</v>
      </c>
    </row>
    <row r="37" spans="1:18" ht="12.75">
      <c r="A37" s="179"/>
      <c r="B37" s="183" t="s">
        <v>99</v>
      </c>
      <c r="C37" s="180">
        <v>30</v>
      </c>
      <c r="D37" s="180">
        <v>26</v>
      </c>
      <c r="E37" s="180">
        <v>31</v>
      </c>
      <c r="F37" s="180">
        <v>37</v>
      </c>
      <c r="G37" s="180">
        <v>49</v>
      </c>
      <c r="H37" s="180">
        <v>68</v>
      </c>
      <c r="I37" s="180">
        <v>47</v>
      </c>
      <c r="J37" s="180">
        <v>54</v>
      </c>
      <c r="K37" s="180">
        <v>58</v>
      </c>
      <c r="L37" s="180">
        <v>59</v>
      </c>
      <c r="M37" s="180">
        <v>58</v>
      </c>
      <c r="N37" s="180">
        <v>58</v>
      </c>
      <c r="O37" s="180">
        <v>49</v>
      </c>
      <c r="P37" s="180">
        <v>50</v>
      </c>
      <c r="Q37" s="248">
        <v>45</v>
      </c>
      <c r="R37" s="263">
        <v>38</v>
      </c>
    </row>
    <row r="38" spans="1:18" s="27" customFormat="1" ht="12.75">
      <c r="A38" s="253"/>
      <c r="B38" s="254" t="s">
        <v>11</v>
      </c>
      <c r="C38" s="255">
        <v>328</v>
      </c>
      <c r="D38" s="255">
        <v>323</v>
      </c>
      <c r="E38" s="255">
        <v>309</v>
      </c>
      <c r="F38" s="255">
        <v>302</v>
      </c>
      <c r="G38" s="255">
        <v>287</v>
      </c>
      <c r="H38" s="255">
        <v>288</v>
      </c>
      <c r="I38" s="255">
        <v>225</v>
      </c>
      <c r="J38" s="255">
        <v>223</v>
      </c>
      <c r="K38" s="255">
        <v>227</v>
      </c>
      <c r="L38" s="255">
        <v>217</v>
      </c>
      <c r="M38" s="255">
        <v>210</v>
      </c>
      <c r="N38" s="255">
        <v>208</v>
      </c>
      <c r="O38" s="255">
        <v>197</v>
      </c>
      <c r="P38" s="255">
        <v>203</v>
      </c>
      <c r="Q38" s="256">
        <v>194</v>
      </c>
      <c r="R38" s="264">
        <v>194</v>
      </c>
    </row>
    <row r="39" spans="1:18" ht="12.75">
      <c r="A39" s="179" t="s">
        <v>11</v>
      </c>
      <c r="B39" s="183" t="s">
        <v>100</v>
      </c>
      <c r="C39" s="180">
        <v>3</v>
      </c>
      <c r="D39" s="180">
        <v>3</v>
      </c>
      <c r="E39" s="180">
        <v>2</v>
      </c>
      <c r="F39" s="180">
        <v>0</v>
      </c>
      <c r="G39" s="180">
        <v>0</v>
      </c>
      <c r="H39" s="180">
        <v>0</v>
      </c>
      <c r="I39" s="180">
        <v>2</v>
      </c>
      <c r="J39" s="180">
        <v>1</v>
      </c>
      <c r="K39" s="180">
        <v>2</v>
      </c>
      <c r="L39" s="180">
        <v>2</v>
      </c>
      <c r="M39" s="180">
        <v>3</v>
      </c>
      <c r="N39" s="180">
        <v>1</v>
      </c>
      <c r="O39" s="180">
        <v>2</v>
      </c>
      <c r="P39" s="180">
        <v>1</v>
      </c>
      <c r="Q39" s="248">
        <v>0</v>
      </c>
      <c r="R39" s="263">
        <v>4</v>
      </c>
    </row>
    <row r="40" spans="1:18" ht="12.75">
      <c r="A40" s="179"/>
      <c r="B40" s="183" t="s">
        <v>63</v>
      </c>
      <c r="C40" s="180">
        <v>43</v>
      </c>
      <c r="D40" s="180">
        <v>40</v>
      </c>
      <c r="E40" s="180">
        <v>44</v>
      </c>
      <c r="F40" s="180">
        <v>38</v>
      </c>
      <c r="G40" s="180">
        <v>39</v>
      </c>
      <c r="H40" s="180">
        <v>35</v>
      </c>
      <c r="I40" s="180">
        <v>28</v>
      </c>
      <c r="J40" s="180">
        <v>29</v>
      </c>
      <c r="K40" s="180">
        <v>32</v>
      </c>
      <c r="L40" s="180">
        <v>33</v>
      </c>
      <c r="M40" s="180">
        <v>29</v>
      </c>
      <c r="N40" s="180">
        <v>29</v>
      </c>
      <c r="O40" s="180">
        <v>29</v>
      </c>
      <c r="P40" s="180">
        <v>34</v>
      </c>
      <c r="Q40" s="248">
        <v>30</v>
      </c>
      <c r="R40" s="263">
        <v>38</v>
      </c>
    </row>
    <row r="41" spans="1:18" ht="12.75">
      <c r="A41" s="179"/>
      <c r="B41" s="183" t="s">
        <v>64</v>
      </c>
      <c r="C41" s="180">
        <v>113</v>
      </c>
      <c r="D41" s="180">
        <v>99</v>
      </c>
      <c r="E41" s="180">
        <v>91</v>
      </c>
      <c r="F41" s="180">
        <v>100</v>
      </c>
      <c r="G41" s="180">
        <v>83</v>
      </c>
      <c r="H41" s="180">
        <v>75</v>
      </c>
      <c r="I41" s="180">
        <v>61</v>
      </c>
      <c r="J41" s="180">
        <v>63</v>
      </c>
      <c r="K41" s="180">
        <v>65</v>
      </c>
      <c r="L41" s="180">
        <v>68</v>
      </c>
      <c r="M41" s="180">
        <v>69</v>
      </c>
      <c r="N41" s="180">
        <v>71</v>
      </c>
      <c r="O41" s="180">
        <v>75</v>
      </c>
      <c r="P41" s="180">
        <v>81</v>
      </c>
      <c r="Q41" s="248">
        <v>83</v>
      </c>
      <c r="R41" s="263">
        <v>89</v>
      </c>
    </row>
    <row r="42" spans="1:18" ht="12.75">
      <c r="A42" s="179"/>
      <c r="B42" s="183" t="s">
        <v>65</v>
      </c>
      <c r="C42" s="180">
        <v>233</v>
      </c>
      <c r="D42" s="180">
        <v>248</v>
      </c>
      <c r="E42" s="180">
        <v>231</v>
      </c>
      <c r="F42" s="180">
        <v>216</v>
      </c>
      <c r="G42" s="180">
        <v>205</v>
      </c>
      <c r="H42" s="180">
        <v>191</v>
      </c>
      <c r="I42" s="180">
        <v>161</v>
      </c>
      <c r="J42" s="180">
        <v>152</v>
      </c>
      <c r="K42" s="180">
        <v>145</v>
      </c>
      <c r="L42" s="180">
        <v>128</v>
      </c>
      <c r="M42" s="180">
        <v>123</v>
      </c>
      <c r="N42" s="180">
        <v>118</v>
      </c>
      <c r="O42" s="180">
        <v>114</v>
      </c>
      <c r="P42" s="180">
        <v>110</v>
      </c>
      <c r="Q42" s="248">
        <v>112</v>
      </c>
      <c r="R42" s="263">
        <v>115</v>
      </c>
    </row>
    <row r="43" spans="1:18" ht="12.75">
      <c r="A43" s="179"/>
      <c r="B43" s="183" t="s">
        <v>99</v>
      </c>
      <c r="C43" s="180">
        <v>43</v>
      </c>
      <c r="D43" s="180">
        <v>43</v>
      </c>
      <c r="E43" s="180">
        <v>49</v>
      </c>
      <c r="F43" s="180">
        <v>58</v>
      </c>
      <c r="G43" s="180">
        <v>73</v>
      </c>
      <c r="H43" s="180">
        <v>97</v>
      </c>
      <c r="I43" s="180">
        <v>81</v>
      </c>
      <c r="J43" s="180">
        <v>87</v>
      </c>
      <c r="K43" s="180">
        <v>91</v>
      </c>
      <c r="L43" s="180">
        <v>93</v>
      </c>
      <c r="M43" s="180">
        <v>88</v>
      </c>
      <c r="N43" s="180">
        <v>95</v>
      </c>
      <c r="O43" s="180">
        <v>82</v>
      </c>
      <c r="P43" s="180">
        <v>82</v>
      </c>
      <c r="Q43" s="248">
        <v>70</v>
      </c>
      <c r="R43" s="263">
        <v>54</v>
      </c>
    </row>
    <row r="44" spans="1:18" s="27" customFormat="1" ht="13.5" thickBot="1">
      <c r="A44" s="249"/>
      <c r="B44" s="252" t="s">
        <v>11</v>
      </c>
      <c r="C44" s="250">
        <v>435</v>
      </c>
      <c r="D44" s="250">
        <v>433</v>
      </c>
      <c r="E44" s="250">
        <v>417</v>
      </c>
      <c r="F44" s="250">
        <v>412</v>
      </c>
      <c r="G44" s="250">
        <v>400</v>
      </c>
      <c r="H44" s="250">
        <v>398</v>
      </c>
      <c r="I44" s="250">
        <v>333</v>
      </c>
      <c r="J44" s="250">
        <v>332</v>
      </c>
      <c r="K44" s="250">
        <v>335</v>
      </c>
      <c r="L44" s="250">
        <v>324</v>
      </c>
      <c r="M44" s="250">
        <v>312</v>
      </c>
      <c r="N44" s="250">
        <v>314</v>
      </c>
      <c r="O44" s="250">
        <v>302</v>
      </c>
      <c r="P44" s="250">
        <v>308</v>
      </c>
      <c r="Q44" s="251">
        <v>295</v>
      </c>
      <c r="R44" s="265">
        <v>300</v>
      </c>
    </row>
    <row r="45" spans="1:17" ht="12.75">
      <c r="A45" t="s">
        <v>98</v>
      </c>
      <c r="B45" s="5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ht="12.75">
      <c r="B46" s="5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8" spans="1:18" ht="13.5" thickBot="1">
      <c r="A48" s="114" t="s">
        <v>120</v>
      </c>
      <c r="R48" s="262"/>
    </row>
    <row r="49" spans="1:18" ht="12.75">
      <c r="A49" s="177"/>
      <c r="B49" s="182"/>
      <c r="C49" s="178" t="s">
        <v>81</v>
      </c>
      <c r="D49" s="178" t="s">
        <v>82</v>
      </c>
      <c r="E49" s="178" t="s">
        <v>83</v>
      </c>
      <c r="F49" s="178" t="s">
        <v>84</v>
      </c>
      <c r="G49" s="178" t="s">
        <v>85</v>
      </c>
      <c r="H49" s="178" t="s">
        <v>86</v>
      </c>
      <c r="I49" s="178" t="s">
        <v>87</v>
      </c>
      <c r="J49" s="178" t="s">
        <v>88</v>
      </c>
      <c r="K49" s="178" t="s">
        <v>89</v>
      </c>
      <c r="L49" s="178" t="s">
        <v>90</v>
      </c>
      <c r="M49" s="178" t="s">
        <v>91</v>
      </c>
      <c r="N49" s="178" t="s">
        <v>92</v>
      </c>
      <c r="O49" s="178" t="s">
        <v>93</v>
      </c>
      <c r="P49" s="178" t="s">
        <v>94</v>
      </c>
      <c r="Q49" s="184" t="s">
        <v>95</v>
      </c>
      <c r="R49" s="260" t="s">
        <v>117</v>
      </c>
    </row>
    <row r="50" spans="1:18" ht="12.75">
      <c r="A50" s="179" t="s">
        <v>60</v>
      </c>
      <c r="B50" s="183" t="s">
        <v>101</v>
      </c>
      <c r="C50" s="180">
        <v>96</v>
      </c>
      <c r="D50" s="180">
        <v>97</v>
      </c>
      <c r="E50" s="180">
        <v>95</v>
      </c>
      <c r="F50" s="180">
        <v>94</v>
      </c>
      <c r="G50" s="180">
        <v>101</v>
      </c>
      <c r="H50" s="180">
        <v>98</v>
      </c>
      <c r="I50" s="180">
        <v>98</v>
      </c>
      <c r="J50" s="180">
        <v>97</v>
      </c>
      <c r="K50" s="180">
        <v>97</v>
      </c>
      <c r="L50" s="180">
        <v>97</v>
      </c>
      <c r="M50" s="180">
        <v>92</v>
      </c>
      <c r="N50" s="180">
        <v>97</v>
      </c>
      <c r="O50" s="180">
        <v>94</v>
      </c>
      <c r="P50" s="180">
        <v>92</v>
      </c>
      <c r="Q50" s="248">
        <v>86</v>
      </c>
      <c r="R50" s="263">
        <v>82</v>
      </c>
    </row>
    <row r="51" spans="1:18" ht="12.75">
      <c r="A51" s="179"/>
      <c r="B51" s="183" t="s">
        <v>102</v>
      </c>
      <c r="C51" s="180">
        <v>11</v>
      </c>
      <c r="D51" s="180">
        <v>13</v>
      </c>
      <c r="E51" s="180">
        <v>13</v>
      </c>
      <c r="F51" s="180">
        <v>16</v>
      </c>
      <c r="G51" s="180">
        <v>12</v>
      </c>
      <c r="H51" s="180">
        <v>12</v>
      </c>
      <c r="I51" s="180">
        <v>10</v>
      </c>
      <c r="J51" s="180">
        <v>12</v>
      </c>
      <c r="K51" s="180">
        <v>11</v>
      </c>
      <c r="L51" s="180">
        <v>10</v>
      </c>
      <c r="M51" s="180">
        <v>10</v>
      </c>
      <c r="N51" s="180">
        <v>9</v>
      </c>
      <c r="O51" s="180">
        <v>11</v>
      </c>
      <c r="P51" s="180">
        <v>13</v>
      </c>
      <c r="Q51" s="248">
        <v>15</v>
      </c>
      <c r="R51" s="263">
        <v>24</v>
      </c>
    </row>
    <row r="52" spans="1:18" s="27" customFormat="1" ht="12.75">
      <c r="A52" s="253"/>
      <c r="B52" s="254" t="s">
        <v>11</v>
      </c>
      <c r="C52" s="255">
        <v>107</v>
      </c>
      <c r="D52" s="255">
        <v>110</v>
      </c>
      <c r="E52" s="255">
        <v>108</v>
      </c>
      <c r="F52" s="255">
        <v>110</v>
      </c>
      <c r="G52" s="255">
        <v>113</v>
      </c>
      <c r="H52" s="255">
        <v>110</v>
      </c>
      <c r="I52" s="255">
        <v>108</v>
      </c>
      <c r="J52" s="255">
        <v>109</v>
      </c>
      <c r="K52" s="255">
        <v>108</v>
      </c>
      <c r="L52" s="255">
        <v>107</v>
      </c>
      <c r="M52" s="255">
        <v>102</v>
      </c>
      <c r="N52" s="255">
        <v>106</v>
      </c>
      <c r="O52" s="255">
        <v>105</v>
      </c>
      <c r="P52" s="255">
        <v>105</v>
      </c>
      <c r="Q52" s="256">
        <v>101</v>
      </c>
      <c r="R52" s="264">
        <v>106</v>
      </c>
    </row>
    <row r="53" spans="1:18" ht="12.75">
      <c r="A53" s="179" t="s">
        <v>5</v>
      </c>
      <c r="B53" s="183" t="s">
        <v>101</v>
      </c>
      <c r="C53" s="180">
        <v>285</v>
      </c>
      <c r="D53" s="180">
        <v>281</v>
      </c>
      <c r="E53" s="180">
        <v>268</v>
      </c>
      <c r="F53" s="180">
        <v>258</v>
      </c>
      <c r="G53" s="180">
        <v>242</v>
      </c>
      <c r="H53" s="180">
        <v>242</v>
      </c>
      <c r="I53" s="180">
        <v>185</v>
      </c>
      <c r="J53" s="180">
        <v>180</v>
      </c>
      <c r="K53" s="180">
        <v>183</v>
      </c>
      <c r="L53" s="180">
        <v>174</v>
      </c>
      <c r="M53" s="180">
        <v>169</v>
      </c>
      <c r="N53" s="180">
        <v>161</v>
      </c>
      <c r="O53" s="180">
        <v>150</v>
      </c>
      <c r="P53" s="180">
        <v>150</v>
      </c>
      <c r="Q53" s="248">
        <v>143</v>
      </c>
      <c r="R53" s="263">
        <v>142</v>
      </c>
    </row>
    <row r="54" spans="1:18" ht="12.75">
      <c r="A54" s="179"/>
      <c r="B54" s="183" t="s">
        <v>102</v>
      </c>
      <c r="C54" s="180">
        <v>43</v>
      </c>
      <c r="D54" s="180">
        <v>42</v>
      </c>
      <c r="E54" s="180">
        <v>41</v>
      </c>
      <c r="F54" s="180">
        <v>44</v>
      </c>
      <c r="G54" s="180">
        <v>45</v>
      </c>
      <c r="H54" s="180">
        <v>46</v>
      </c>
      <c r="I54" s="180">
        <v>40</v>
      </c>
      <c r="J54" s="180">
        <v>43</v>
      </c>
      <c r="K54" s="180">
        <v>44</v>
      </c>
      <c r="L54" s="180">
        <v>43</v>
      </c>
      <c r="M54" s="180">
        <v>41</v>
      </c>
      <c r="N54" s="180">
        <v>47</v>
      </c>
      <c r="O54" s="180">
        <v>47</v>
      </c>
      <c r="P54" s="180">
        <v>53</v>
      </c>
      <c r="Q54" s="248">
        <v>51</v>
      </c>
      <c r="R54" s="263">
        <v>52</v>
      </c>
    </row>
    <row r="55" spans="1:18" s="27" customFormat="1" ht="12.75">
      <c r="A55" s="253"/>
      <c r="B55" s="254" t="s">
        <v>11</v>
      </c>
      <c r="C55" s="255">
        <v>328</v>
      </c>
      <c r="D55" s="255">
        <v>323</v>
      </c>
      <c r="E55" s="255">
        <v>309</v>
      </c>
      <c r="F55" s="255">
        <v>302</v>
      </c>
      <c r="G55" s="255">
        <v>287</v>
      </c>
      <c r="H55" s="255">
        <v>288</v>
      </c>
      <c r="I55" s="255">
        <v>225</v>
      </c>
      <c r="J55" s="255">
        <v>223</v>
      </c>
      <c r="K55" s="255">
        <v>227</v>
      </c>
      <c r="L55" s="255">
        <v>217</v>
      </c>
      <c r="M55" s="255">
        <v>210</v>
      </c>
      <c r="N55" s="255">
        <v>208</v>
      </c>
      <c r="O55" s="255">
        <v>197</v>
      </c>
      <c r="P55" s="255">
        <v>203</v>
      </c>
      <c r="Q55" s="256">
        <v>194</v>
      </c>
      <c r="R55" s="264">
        <v>194</v>
      </c>
    </row>
    <row r="56" spans="1:18" ht="12.75">
      <c r="A56" s="179" t="s">
        <v>11</v>
      </c>
      <c r="B56" s="183" t="s">
        <v>101</v>
      </c>
      <c r="C56" s="180">
        <v>381</v>
      </c>
      <c r="D56" s="180">
        <v>378</v>
      </c>
      <c r="E56" s="180">
        <v>363</v>
      </c>
      <c r="F56" s="180">
        <v>352</v>
      </c>
      <c r="G56" s="180">
        <v>343</v>
      </c>
      <c r="H56" s="180">
        <v>340</v>
      </c>
      <c r="I56" s="180">
        <v>283</v>
      </c>
      <c r="J56" s="180">
        <v>277</v>
      </c>
      <c r="K56" s="180">
        <v>280</v>
      </c>
      <c r="L56" s="180">
        <v>271</v>
      </c>
      <c r="M56" s="180">
        <v>261</v>
      </c>
      <c r="N56" s="180">
        <v>258</v>
      </c>
      <c r="O56" s="180">
        <v>244</v>
      </c>
      <c r="P56" s="180">
        <v>242</v>
      </c>
      <c r="Q56" s="248">
        <v>229</v>
      </c>
      <c r="R56" s="263">
        <v>224</v>
      </c>
    </row>
    <row r="57" spans="1:18" ht="12.75">
      <c r="A57" s="179"/>
      <c r="B57" s="183" t="s">
        <v>102</v>
      </c>
      <c r="C57" s="180">
        <v>54</v>
      </c>
      <c r="D57" s="180">
        <v>55</v>
      </c>
      <c r="E57" s="180">
        <v>54</v>
      </c>
      <c r="F57" s="180">
        <v>60</v>
      </c>
      <c r="G57" s="180">
        <v>57</v>
      </c>
      <c r="H57" s="180">
        <v>58</v>
      </c>
      <c r="I57" s="180">
        <v>50</v>
      </c>
      <c r="J57" s="180">
        <v>55</v>
      </c>
      <c r="K57" s="180">
        <v>55</v>
      </c>
      <c r="L57" s="180">
        <v>53</v>
      </c>
      <c r="M57" s="180">
        <v>51</v>
      </c>
      <c r="N57" s="180">
        <v>56</v>
      </c>
      <c r="O57" s="180">
        <v>58</v>
      </c>
      <c r="P57" s="180">
        <v>66</v>
      </c>
      <c r="Q57" s="248">
        <v>66</v>
      </c>
      <c r="R57" s="263">
        <v>76</v>
      </c>
    </row>
    <row r="58" spans="1:18" s="27" customFormat="1" ht="13.5" thickBot="1">
      <c r="A58" s="249"/>
      <c r="B58" s="252" t="s">
        <v>11</v>
      </c>
      <c r="C58" s="250">
        <v>435</v>
      </c>
      <c r="D58" s="250">
        <v>433</v>
      </c>
      <c r="E58" s="250">
        <v>417</v>
      </c>
      <c r="F58" s="250">
        <v>412</v>
      </c>
      <c r="G58" s="250">
        <v>400</v>
      </c>
      <c r="H58" s="250">
        <v>398</v>
      </c>
      <c r="I58" s="250">
        <v>333</v>
      </c>
      <c r="J58" s="250">
        <v>332</v>
      </c>
      <c r="K58" s="250">
        <v>335</v>
      </c>
      <c r="L58" s="250">
        <v>324</v>
      </c>
      <c r="M58" s="250">
        <v>312</v>
      </c>
      <c r="N58" s="250">
        <v>314</v>
      </c>
      <c r="O58" s="250">
        <v>302</v>
      </c>
      <c r="P58" s="250">
        <v>308</v>
      </c>
      <c r="Q58" s="251">
        <v>295</v>
      </c>
      <c r="R58" s="265">
        <v>300</v>
      </c>
    </row>
    <row r="59" spans="1:17" ht="12.75">
      <c r="A59" t="s">
        <v>98</v>
      </c>
      <c r="B59" s="5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ht="12.75">
      <c r="B60" s="5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2" spans="1:18" ht="13.5" thickBot="1">
      <c r="A62" s="114" t="s">
        <v>121</v>
      </c>
      <c r="R62" s="262"/>
    </row>
    <row r="63" spans="1:18" ht="12.75">
      <c r="A63" s="177"/>
      <c r="B63" s="182"/>
      <c r="C63" s="178" t="s">
        <v>81</v>
      </c>
      <c r="D63" s="178" t="s">
        <v>82</v>
      </c>
      <c r="E63" s="178" t="s">
        <v>83</v>
      </c>
      <c r="F63" s="178" t="s">
        <v>84</v>
      </c>
      <c r="G63" s="178" t="s">
        <v>85</v>
      </c>
      <c r="H63" s="178" t="s">
        <v>86</v>
      </c>
      <c r="I63" s="178" t="s">
        <v>87</v>
      </c>
      <c r="J63" s="178" t="s">
        <v>88</v>
      </c>
      <c r="K63" s="178" t="s">
        <v>89</v>
      </c>
      <c r="L63" s="178" t="s">
        <v>90</v>
      </c>
      <c r="M63" s="178" t="s">
        <v>91</v>
      </c>
      <c r="N63" s="178" t="s">
        <v>92</v>
      </c>
      <c r="O63" s="178" t="s">
        <v>93</v>
      </c>
      <c r="P63" s="178" t="s">
        <v>94</v>
      </c>
      <c r="Q63" s="184" t="s">
        <v>95</v>
      </c>
      <c r="R63" s="257" t="s">
        <v>117</v>
      </c>
    </row>
    <row r="64" spans="1:18" ht="12.75">
      <c r="A64" s="179" t="s">
        <v>60</v>
      </c>
      <c r="B64" s="183" t="s">
        <v>77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1</v>
      </c>
      <c r="K64" s="180">
        <v>1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248">
        <v>0</v>
      </c>
      <c r="R64" s="263">
        <v>1</v>
      </c>
    </row>
    <row r="65" spans="1:18" ht="12.75">
      <c r="A65" s="179"/>
      <c r="B65" s="183" t="s">
        <v>55</v>
      </c>
      <c r="C65" s="180">
        <v>2</v>
      </c>
      <c r="D65" s="180">
        <v>1</v>
      </c>
      <c r="E65" s="180">
        <v>1</v>
      </c>
      <c r="F65" s="180">
        <v>1</v>
      </c>
      <c r="G65" s="180">
        <v>2</v>
      </c>
      <c r="H65" s="180">
        <v>2</v>
      </c>
      <c r="I65" s="180">
        <v>1</v>
      </c>
      <c r="J65" s="180">
        <v>1</v>
      </c>
      <c r="K65" s="180">
        <v>1</v>
      </c>
      <c r="L65" s="180">
        <v>1</v>
      </c>
      <c r="M65" s="180">
        <v>0</v>
      </c>
      <c r="N65" s="180">
        <v>0</v>
      </c>
      <c r="O65" s="180">
        <v>0</v>
      </c>
      <c r="P65" s="180">
        <v>0</v>
      </c>
      <c r="Q65" s="248">
        <v>0</v>
      </c>
      <c r="R65" s="263">
        <v>0</v>
      </c>
    </row>
    <row r="66" spans="1:18" ht="12.75">
      <c r="A66" s="179"/>
      <c r="B66" s="183" t="s">
        <v>56</v>
      </c>
      <c r="C66" s="180">
        <v>12</v>
      </c>
      <c r="D66" s="180">
        <v>11</v>
      </c>
      <c r="E66" s="180">
        <v>8</v>
      </c>
      <c r="F66" s="180">
        <v>8</v>
      </c>
      <c r="G66" s="180">
        <v>9</v>
      </c>
      <c r="H66" s="180">
        <v>8</v>
      </c>
      <c r="I66" s="180">
        <v>10</v>
      </c>
      <c r="J66" s="180">
        <v>7</v>
      </c>
      <c r="K66" s="180">
        <v>8</v>
      </c>
      <c r="L66" s="180">
        <v>7</v>
      </c>
      <c r="M66" s="180">
        <v>6</v>
      </c>
      <c r="N66" s="180">
        <v>6</v>
      </c>
      <c r="O66" s="180">
        <v>6</v>
      </c>
      <c r="P66" s="180">
        <v>4</v>
      </c>
      <c r="Q66" s="248">
        <v>5</v>
      </c>
      <c r="R66" s="263">
        <v>3</v>
      </c>
    </row>
    <row r="67" spans="1:18" ht="12.75">
      <c r="A67" s="179"/>
      <c r="B67" s="183" t="s">
        <v>57</v>
      </c>
      <c r="C67" s="180">
        <v>84</v>
      </c>
      <c r="D67" s="180">
        <v>88</v>
      </c>
      <c r="E67" s="180">
        <v>89</v>
      </c>
      <c r="F67" s="180">
        <v>92</v>
      </c>
      <c r="G67" s="180">
        <v>95</v>
      </c>
      <c r="H67" s="180">
        <v>94</v>
      </c>
      <c r="I67" s="180">
        <v>91</v>
      </c>
      <c r="J67" s="180">
        <v>94</v>
      </c>
      <c r="K67" s="180">
        <v>91</v>
      </c>
      <c r="L67" s="180">
        <v>90</v>
      </c>
      <c r="M67" s="180">
        <v>87</v>
      </c>
      <c r="N67" s="180">
        <v>90</v>
      </c>
      <c r="O67" s="180">
        <v>89</v>
      </c>
      <c r="P67" s="180">
        <v>90</v>
      </c>
      <c r="Q67" s="248">
        <v>86</v>
      </c>
      <c r="R67" s="263">
        <v>93</v>
      </c>
    </row>
    <row r="68" spans="1:18" ht="12.75">
      <c r="A68" s="179"/>
      <c r="B68" s="183" t="s">
        <v>58</v>
      </c>
      <c r="C68" s="180">
        <v>9</v>
      </c>
      <c r="D68" s="180">
        <v>9</v>
      </c>
      <c r="E68" s="180">
        <v>9</v>
      </c>
      <c r="F68" s="180">
        <v>8</v>
      </c>
      <c r="G68" s="180">
        <v>7</v>
      </c>
      <c r="H68" s="180">
        <v>6</v>
      </c>
      <c r="I68" s="180">
        <v>6</v>
      </c>
      <c r="J68" s="180">
        <v>6</v>
      </c>
      <c r="K68" s="180">
        <v>7</v>
      </c>
      <c r="L68" s="180">
        <v>9</v>
      </c>
      <c r="M68" s="180">
        <v>9</v>
      </c>
      <c r="N68" s="180">
        <v>10</v>
      </c>
      <c r="O68" s="180">
        <v>10</v>
      </c>
      <c r="P68" s="180">
        <v>11</v>
      </c>
      <c r="Q68" s="248">
        <v>10</v>
      </c>
      <c r="R68" s="263">
        <v>9</v>
      </c>
    </row>
    <row r="69" spans="1:18" ht="12.75">
      <c r="A69" s="179"/>
      <c r="B69" s="183" t="s">
        <v>78</v>
      </c>
      <c r="C69" s="180">
        <v>0</v>
      </c>
      <c r="D69" s="180">
        <v>1</v>
      </c>
      <c r="E69" s="180">
        <v>1</v>
      </c>
      <c r="F69" s="180">
        <v>1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248">
        <v>0</v>
      </c>
      <c r="R69" s="263">
        <v>0</v>
      </c>
    </row>
    <row r="70" spans="1:18" s="27" customFormat="1" ht="12.75">
      <c r="A70" s="253"/>
      <c r="B70" s="254" t="s">
        <v>11</v>
      </c>
      <c r="C70" s="255">
        <v>107</v>
      </c>
      <c r="D70" s="255">
        <v>110</v>
      </c>
      <c r="E70" s="255">
        <v>108</v>
      </c>
      <c r="F70" s="255">
        <v>110</v>
      </c>
      <c r="G70" s="255">
        <v>113</v>
      </c>
      <c r="H70" s="255">
        <v>110</v>
      </c>
      <c r="I70" s="255">
        <v>108</v>
      </c>
      <c r="J70" s="255">
        <v>109</v>
      </c>
      <c r="K70" s="255">
        <v>108</v>
      </c>
      <c r="L70" s="255">
        <v>107</v>
      </c>
      <c r="M70" s="255">
        <v>102</v>
      </c>
      <c r="N70" s="255">
        <v>106</v>
      </c>
      <c r="O70" s="255">
        <v>105</v>
      </c>
      <c r="P70" s="255">
        <v>105</v>
      </c>
      <c r="Q70" s="256">
        <v>101</v>
      </c>
      <c r="R70" s="264">
        <v>106</v>
      </c>
    </row>
    <row r="71" spans="1:18" ht="12.75">
      <c r="A71" s="179" t="s">
        <v>5</v>
      </c>
      <c r="B71" s="183" t="s">
        <v>77</v>
      </c>
      <c r="C71" s="180">
        <v>8</v>
      </c>
      <c r="D71" s="180">
        <v>8</v>
      </c>
      <c r="E71" s="180">
        <v>7</v>
      </c>
      <c r="F71" s="180">
        <v>10</v>
      </c>
      <c r="G71" s="180">
        <v>10</v>
      </c>
      <c r="H71" s="180">
        <v>7</v>
      </c>
      <c r="I71" s="180">
        <v>4</v>
      </c>
      <c r="J71" s="180">
        <v>3</v>
      </c>
      <c r="K71" s="180">
        <v>4</v>
      </c>
      <c r="L71" s="180">
        <v>3</v>
      </c>
      <c r="M71" s="180">
        <v>3</v>
      </c>
      <c r="N71" s="180">
        <v>2</v>
      </c>
      <c r="O71" s="180">
        <v>2</v>
      </c>
      <c r="P71" s="180">
        <v>3</v>
      </c>
      <c r="Q71" s="248">
        <v>3</v>
      </c>
      <c r="R71" s="263">
        <v>1</v>
      </c>
    </row>
    <row r="72" spans="1:18" ht="12.75">
      <c r="A72" s="179"/>
      <c r="B72" s="183" t="s">
        <v>55</v>
      </c>
      <c r="C72" s="180">
        <v>11</v>
      </c>
      <c r="D72" s="180">
        <v>10</v>
      </c>
      <c r="E72" s="180">
        <v>11</v>
      </c>
      <c r="F72" s="180">
        <v>11</v>
      </c>
      <c r="G72" s="180">
        <v>9</v>
      </c>
      <c r="H72" s="180">
        <v>9</v>
      </c>
      <c r="I72" s="180">
        <v>5</v>
      </c>
      <c r="J72" s="180">
        <v>5</v>
      </c>
      <c r="K72" s="180">
        <v>4</v>
      </c>
      <c r="L72" s="180">
        <v>4</v>
      </c>
      <c r="M72" s="180">
        <v>2</v>
      </c>
      <c r="N72" s="180">
        <v>4</v>
      </c>
      <c r="O72" s="180">
        <v>3</v>
      </c>
      <c r="P72" s="180">
        <v>2</v>
      </c>
      <c r="Q72" s="248">
        <v>2</v>
      </c>
      <c r="R72" s="263">
        <v>2</v>
      </c>
    </row>
    <row r="73" spans="1:18" ht="12.75">
      <c r="A73" s="179"/>
      <c r="B73" s="183" t="s">
        <v>56</v>
      </c>
      <c r="C73" s="180">
        <v>111</v>
      </c>
      <c r="D73" s="180">
        <v>101</v>
      </c>
      <c r="E73" s="180">
        <v>86</v>
      </c>
      <c r="F73" s="180">
        <v>82</v>
      </c>
      <c r="G73" s="180">
        <v>77</v>
      </c>
      <c r="H73" s="180">
        <v>78</v>
      </c>
      <c r="I73" s="180">
        <v>62</v>
      </c>
      <c r="J73" s="180">
        <v>60</v>
      </c>
      <c r="K73" s="180">
        <v>55</v>
      </c>
      <c r="L73" s="180">
        <v>51</v>
      </c>
      <c r="M73" s="180">
        <v>48</v>
      </c>
      <c r="N73" s="180">
        <v>45</v>
      </c>
      <c r="O73" s="180">
        <v>36</v>
      </c>
      <c r="P73" s="180">
        <v>32</v>
      </c>
      <c r="Q73" s="248">
        <v>26</v>
      </c>
      <c r="R73" s="263">
        <v>28</v>
      </c>
    </row>
    <row r="74" spans="1:18" ht="12.75">
      <c r="A74" s="179"/>
      <c r="B74" s="183" t="s">
        <v>57</v>
      </c>
      <c r="C74" s="180">
        <v>187</v>
      </c>
      <c r="D74" s="180">
        <v>192</v>
      </c>
      <c r="E74" s="180">
        <v>190</v>
      </c>
      <c r="F74" s="180">
        <v>186</v>
      </c>
      <c r="G74" s="180">
        <v>180</v>
      </c>
      <c r="H74" s="180">
        <v>180</v>
      </c>
      <c r="I74" s="180">
        <v>140</v>
      </c>
      <c r="J74" s="180">
        <v>136</v>
      </c>
      <c r="K74" s="180">
        <v>147</v>
      </c>
      <c r="L74" s="180">
        <v>147</v>
      </c>
      <c r="M74" s="180">
        <v>147</v>
      </c>
      <c r="N74" s="180">
        <v>145</v>
      </c>
      <c r="O74" s="180">
        <v>143</v>
      </c>
      <c r="P74" s="180">
        <v>151</v>
      </c>
      <c r="Q74" s="248">
        <v>149</v>
      </c>
      <c r="R74" s="263">
        <v>151</v>
      </c>
    </row>
    <row r="75" spans="1:18" ht="12.75">
      <c r="A75" s="179"/>
      <c r="B75" s="183" t="s">
        <v>58</v>
      </c>
      <c r="C75" s="180">
        <v>5</v>
      </c>
      <c r="D75" s="180">
        <v>6</v>
      </c>
      <c r="E75" s="180">
        <v>10</v>
      </c>
      <c r="F75" s="180">
        <v>9</v>
      </c>
      <c r="G75" s="180">
        <v>8</v>
      </c>
      <c r="H75" s="180">
        <v>10</v>
      </c>
      <c r="I75" s="180">
        <v>9</v>
      </c>
      <c r="J75" s="180">
        <v>13</v>
      </c>
      <c r="K75" s="180">
        <v>12</v>
      </c>
      <c r="L75" s="180">
        <v>11</v>
      </c>
      <c r="M75" s="180">
        <v>9</v>
      </c>
      <c r="N75" s="180">
        <v>11</v>
      </c>
      <c r="O75" s="180">
        <v>9</v>
      </c>
      <c r="P75" s="180">
        <v>12</v>
      </c>
      <c r="Q75" s="248">
        <v>11</v>
      </c>
      <c r="R75" s="263">
        <v>11</v>
      </c>
    </row>
    <row r="76" spans="1:18" ht="12.75">
      <c r="A76" s="179"/>
      <c r="B76" s="183" t="s">
        <v>78</v>
      </c>
      <c r="C76" s="180">
        <v>0</v>
      </c>
      <c r="D76" s="180">
        <v>6</v>
      </c>
      <c r="E76" s="180">
        <v>5</v>
      </c>
      <c r="F76" s="180">
        <v>4</v>
      </c>
      <c r="G76" s="180">
        <v>3</v>
      </c>
      <c r="H76" s="180">
        <v>4</v>
      </c>
      <c r="I76" s="180">
        <v>5</v>
      </c>
      <c r="J76" s="180">
        <v>6</v>
      </c>
      <c r="K76" s="180">
        <v>5</v>
      </c>
      <c r="L76" s="180">
        <v>1</v>
      </c>
      <c r="M76" s="180">
        <v>1</v>
      </c>
      <c r="N76" s="180">
        <v>1</v>
      </c>
      <c r="O76" s="180">
        <v>4</v>
      </c>
      <c r="P76" s="180">
        <v>3</v>
      </c>
      <c r="Q76" s="248">
        <v>3</v>
      </c>
      <c r="R76" s="263">
        <v>1</v>
      </c>
    </row>
    <row r="77" spans="1:18" s="27" customFormat="1" ht="12.75">
      <c r="A77" s="253"/>
      <c r="B77" s="254" t="s">
        <v>11</v>
      </c>
      <c r="C77" s="255">
        <v>322</v>
      </c>
      <c r="D77" s="255">
        <v>323</v>
      </c>
      <c r="E77" s="255">
        <v>309</v>
      </c>
      <c r="F77" s="255">
        <v>302</v>
      </c>
      <c r="G77" s="255">
        <v>287</v>
      </c>
      <c r="H77" s="255">
        <v>288</v>
      </c>
      <c r="I77" s="255">
        <v>225</v>
      </c>
      <c r="J77" s="255">
        <v>223</v>
      </c>
      <c r="K77" s="255">
        <v>227</v>
      </c>
      <c r="L77" s="255">
        <v>217</v>
      </c>
      <c r="M77" s="255">
        <v>210</v>
      </c>
      <c r="N77" s="255">
        <v>208</v>
      </c>
      <c r="O77" s="255">
        <v>197</v>
      </c>
      <c r="P77" s="255">
        <v>203</v>
      </c>
      <c r="Q77" s="256">
        <v>194</v>
      </c>
      <c r="R77" s="264">
        <v>194</v>
      </c>
    </row>
    <row r="78" spans="1:18" ht="12.75">
      <c r="A78" s="179" t="s">
        <v>11</v>
      </c>
      <c r="B78" s="183" t="s">
        <v>77</v>
      </c>
      <c r="C78" s="180">
        <v>8</v>
      </c>
      <c r="D78" s="180">
        <v>8</v>
      </c>
      <c r="E78" s="180">
        <v>7</v>
      </c>
      <c r="F78" s="180">
        <v>10</v>
      </c>
      <c r="G78" s="180">
        <v>10</v>
      </c>
      <c r="H78" s="180">
        <v>7</v>
      </c>
      <c r="I78" s="180">
        <v>4</v>
      </c>
      <c r="J78" s="180">
        <v>4</v>
      </c>
      <c r="K78" s="180">
        <v>5</v>
      </c>
      <c r="L78" s="180">
        <v>3</v>
      </c>
      <c r="M78" s="180">
        <v>3</v>
      </c>
      <c r="N78" s="180">
        <v>2</v>
      </c>
      <c r="O78" s="180">
        <v>2</v>
      </c>
      <c r="P78" s="180">
        <v>3</v>
      </c>
      <c r="Q78" s="248">
        <v>3</v>
      </c>
      <c r="R78" s="263">
        <v>2</v>
      </c>
    </row>
    <row r="79" spans="1:18" ht="12.75">
      <c r="A79" s="179"/>
      <c r="B79" s="183" t="s">
        <v>55</v>
      </c>
      <c r="C79" s="180">
        <v>13</v>
      </c>
      <c r="D79" s="180">
        <v>11</v>
      </c>
      <c r="E79" s="180">
        <v>12</v>
      </c>
      <c r="F79" s="180">
        <v>12</v>
      </c>
      <c r="G79" s="180">
        <v>11</v>
      </c>
      <c r="H79" s="180">
        <v>11</v>
      </c>
      <c r="I79" s="180">
        <v>6</v>
      </c>
      <c r="J79" s="180">
        <v>6</v>
      </c>
      <c r="K79" s="180">
        <v>5</v>
      </c>
      <c r="L79" s="180">
        <v>5</v>
      </c>
      <c r="M79" s="180">
        <v>2</v>
      </c>
      <c r="N79" s="180">
        <v>4</v>
      </c>
      <c r="O79" s="180">
        <v>3</v>
      </c>
      <c r="P79" s="180">
        <v>2</v>
      </c>
      <c r="Q79" s="248">
        <v>2</v>
      </c>
      <c r="R79" s="263">
        <v>2</v>
      </c>
    </row>
    <row r="80" spans="1:18" ht="12.75">
      <c r="A80" s="179"/>
      <c r="B80" s="183" t="s">
        <v>56</v>
      </c>
      <c r="C80" s="180">
        <v>123</v>
      </c>
      <c r="D80" s="180">
        <v>112</v>
      </c>
      <c r="E80" s="180">
        <v>94</v>
      </c>
      <c r="F80" s="180">
        <v>90</v>
      </c>
      <c r="G80" s="180">
        <v>86</v>
      </c>
      <c r="H80" s="180">
        <v>86</v>
      </c>
      <c r="I80" s="180">
        <v>72</v>
      </c>
      <c r="J80" s="180">
        <v>67</v>
      </c>
      <c r="K80" s="180">
        <v>63</v>
      </c>
      <c r="L80" s="180">
        <v>58</v>
      </c>
      <c r="M80" s="180">
        <v>54</v>
      </c>
      <c r="N80" s="180">
        <v>51</v>
      </c>
      <c r="O80" s="180">
        <v>42</v>
      </c>
      <c r="P80" s="180">
        <v>36</v>
      </c>
      <c r="Q80" s="248">
        <v>31</v>
      </c>
      <c r="R80" s="263">
        <v>31</v>
      </c>
    </row>
    <row r="81" spans="1:18" ht="12.75">
      <c r="A81" s="179"/>
      <c r="B81" s="183" t="s">
        <v>57</v>
      </c>
      <c r="C81" s="180">
        <v>271</v>
      </c>
      <c r="D81" s="180">
        <v>280</v>
      </c>
      <c r="E81" s="180">
        <v>279</v>
      </c>
      <c r="F81" s="180">
        <v>278</v>
      </c>
      <c r="G81" s="180">
        <v>275</v>
      </c>
      <c r="H81" s="180">
        <v>274</v>
      </c>
      <c r="I81" s="180">
        <v>231</v>
      </c>
      <c r="J81" s="180">
        <v>230</v>
      </c>
      <c r="K81" s="180">
        <v>238</v>
      </c>
      <c r="L81" s="180">
        <v>237</v>
      </c>
      <c r="M81" s="180">
        <v>234</v>
      </c>
      <c r="N81" s="180">
        <v>235</v>
      </c>
      <c r="O81" s="180">
        <v>232</v>
      </c>
      <c r="P81" s="180">
        <v>241</v>
      </c>
      <c r="Q81" s="248">
        <v>235</v>
      </c>
      <c r="R81" s="263">
        <v>244</v>
      </c>
    </row>
    <row r="82" spans="1:18" ht="12.75">
      <c r="A82" s="179"/>
      <c r="B82" s="183" t="s">
        <v>58</v>
      </c>
      <c r="C82" s="180">
        <v>14</v>
      </c>
      <c r="D82" s="180">
        <v>15</v>
      </c>
      <c r="E82" s="180">
        <v>19</v>
      </c>
      <c r="F82" s="180">
        <v>17</v>
      </c>
      <c r="G82" s="180">
        <v>15</v>
      </c>
      <c r="H82" s="180">
        <v>16</v>
      </c>
      <c r="I82" s="180">
        <v>15</v>
      </c>
      <c r="J82" s="180">
        <v>19</v>
      </c>
      <c r="K82" s="180">
        <v>19</v>
      </c>
      <c r="L82" s="180">
        <v>20</v>
      </c>
      <c r="M82" s="180">
        <v>18</v>
      </c>
      <c r="N82" s="180">
        <v>21</v>
      </c>
      <c r="O82" s="180">
        <v>19</v>
      </c>
      <c r="P82" s="180">
        <v>23</v>
      </c>
      <c r="Q82" s="248">
        <v>21</v>
      </c>
      <c r="R82" s="263">
        <v>20</v>
      </c>
    </row>
    <row r="83" spans="1:18" ht="12.75">
      <c r="A83" s="179"/>
      <c r="B83" s="183" t="s">
        <v>78</v>
      </c>
      <c r="C83" s="180">
        <v>0</v>
      </c>
      <c r="D83" s="180">
        <v>7</v>
      </c>
      <c r="E83" s="180">
        <v>6</v>
      </c>
      <c r="F83" s="180">
        <v>5</v>
      </c>
      <c r="G83" s="180">
        <v>3</v>
      </c>
      <c r="H83" s="180">
        <v>4</v>
      </c>
      <c r="I83" s="180">
        <v>5</v>
      </c>
      <c r="J83" s="180">
        <v>6</v>
      </c>
      <c r="K83" s="180">
        <v>5</v>
      </c>
      <c r="L83" s="180">
        <v>1</v>
      </c>
      <c r="M83" s="180">
        <v>1</v>
      </c>
      <c r="N83" s="180">
        <v>1</v>
      </c>
      <c r="O83" s="180">
        <v>4</v>
      </c>
      <c r="P83" s="180">
        <v>3</v>
      </c>
      <c r="Q83" s="248">
        <v>3</v>
      </c>
      <c r="R83" s="263">
        <v>1</v>
      </c>
    </row>
    <row r="84" spans="1:18" s="27" customFormat="1" ht="13.5" thickBot="1">
      <c r="A84" s="249"/>
      <c r="B84" s="252" t="s">
        <v>11</v>
      </c>
      <c r="C84" s="250">
        <v>429</v>
      </c>
      <c r="D84" s="250">
        <v>433</v>
      </c>
      <c r="E84" s="250">
        <v>417</v>
      </c>
      <c r="F84" s="250">
        <v>412</v>
      </c>
      <c r="G84" s="250">
        <v>400</v>
      </c>
      <c r="H84" s="250">
        <v>398</v>
      </c>
      <c r="I84" s="250">
        <v>333</v>
      </c>
      <c r="J84" s="250">
        <v>332</v>
      </c>
      <c r="K84" s="250">
        <v>335</v>
      </c>
      <c r="L84" s="250">
        <v>324</v>
      </c>
      <c r="M84" s="250">
        <v>312</v>
      </c>
      <c r="N84" s="250">
        <v>314</v>
      </c>
      <c r="O84" s="250">
        <v>302</v>
      </c>
      <c r="P84" s="250">
        <v>308</v>
      </c>
      <c r="Q84" s="251">
        <v>295</v>
      </c>
      <c r="R84" s="265">
        <v>300</v>
      </c>
    </row>
    <row r="85" ht="12.75">
      <c r="A85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Juutinen Mika</dc:creator>
  <cp:keywords/>
  <dc:description/>
  <cp:lastModifiedBy>Paakkonen Niina</cp:lastModifiedBy>
  <cp:lastPrinted>2010-06-30T09:20:57Z</cp:lastPrinted>
  <dcterms:created xsi:type="dcterms:W3CDTF">2004-08-13T06:52:52Z</dcterms:created>
  <dcterms:modified xsi:type="dcterms:W3CDTF">2019-06-26T11:42:37Z</dcterms:modified>
  <cp:category/>
  <cp:version/>
  <cp:contentType/>
  <cp:contentStatus/>
</cp:coreProperties>
</file>