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 defaultThemeVersion="124226"/>
  <xr:revisionPtr revIDLastSave="2" documentId="8_{E4AC3024-5888-4FEC-8E5D-35717C51903D}" xr6:coauthVersionLast="47" xr6:coauthVersionMax="47" xr10:uidLastSave="{5B5FBA21-E8EE-4A7D-9D83-19B2FBD21172}"/>
  <bookViews>
    <workbookView xWindow="-108" yWindow="-108" windowWidth="23256" windowHeight="12456" xr2:uid="{00000000-000D-0000-FFFF-FFFF00000000}"/>
  </bookViews>
  <sheets>
    <sheet name="Sammandrag" sheetId="2" r:id="rId1"/>
    <sheet name="Justeringspott 0,4 %" sheetId="3" r:id="rId2"/>
    <sheet name="Stupstocken för justeringspotte" sheetId="4" r:id="rId3"/>
    <sheet name="Pott enligt löneutvecklingsprog" sheetId="5" r:id="rId4"/>
  </sheets>
  <externalReferences>
    <externalReference r:id="rId5"/>
    <externalReference r:id="rId6"/>
    <externalReference r:id="rId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4" i="3" l="1"/>
  <c r="E32" i="2"/>
  <c r="D32" i="2"/>
  <c r="H30" i="3"/>
  <c r="H30" i="4"/>
  <c r="H33" i="5"/>
  <c r="W35" i="3"/>
  <c r="F35" i="3"/>
  <c r="H27" i="3" s="1"/>
  <c r="W38" i="5"/>
  <c r="S39" i="5"/>
  <c r="R39" i="5"/>
  <c r="K38" i="5"/>
  <c r="K37" i="5"/>
  <c r="F44" i="5"/>
  <c r="F43" i="5"/>
  <c r="F41" i="5"/>
  <c r="F40" i="5"/>
  <c r="F38" i="5"/>
  <c r="H30" i="5" s="1"/>
  <c r="F41" i="4"/>
  <c r="F40" i="4"/>
  <c r="F38" i="4"/>
  <c r="F37" i="4"/>
  <c r="F35" i="4"/>
  <c r="H27" i="4" s="1"/>
  <c r="Q37" i="4" l="1"/>
  <c r="U38" i="5"/>
  <c r="W43" i="3"/>
  <c r="U43" i="3"/>
  <c r="S43" i="3"/>
  <c r="R43" i="3"/>
  <c r="Q43" i="3"/>
  <c r="K43" i="3"/>
  <c r="M43" i="3" s="1"/>
  <c r="W46" i="5"/>
  <c r="U46" i="5"/>
  <c r="S46" i="5"/>
  <c r="R46" i="5"/>
  <c r="Q46" i="5"/>
  <c r="K46" i="5"/>
  <c r="M46" i="5" s="1"/>
  <c r="P46" i="5" s="1"/>
  <c r="W45" i="5"/>
  <c r="U45" i="5"/>
  <c r="S45" i="5"/>
  <c r="R45" i="5"/>
  <c r="Q45" i="5"/>
  <c r="K45" i="5"/>
  <c r="M45" i="5" s="1"/>
  <c r="P45" i="5" s="1"/>
  <c r="W44" i="5"/>
  <c r="U44" i="5"/>
  <c r="S44" i="5"/>
  <c r="R44" i="5"/>
  <c r="Q44" i="5"/>
  <c r="K44" i="5"/>
  <c r="M44" i="5" s="1"/>
  <c r="P44" i="5" s="1"/>
  <c r="W43" i="5"/>
  <c r="U43" i="5"/>
  <c r="S43" i="5"/>
  <c r="R43" i="5"/>
  <c r="Q43" i="5"/>
  <c r="K43" i="5"/>
  <c r="M43" i="5" s="1"/>
  <c r="P43" i="5" s="1"/>
  <c r="W42" i="5"/>
  <c r="U42" i="5"/>
  <c r="S42" i="5"/>
  <c r="R42" i="5"/>
  <c r="Q42" i="5"/>
  <c r="K42" i="5"/>
  <c r="M42" i="5" s="1"/>
  <c r="P42" i="5" s="1"/>
  <c r="W41" i="5"/>
  <c r="U41" i="5"/>
  <c r="S41" i="5"/>
  <c r="R41" i="5"/>
  <c r="Q41" i="5"/>
  <c r="T41" i="5" s="1"/>
  <c r="K41" i="5"/>
  <c r="M41" i="5" s="1"/>
  <c r="P41" i="5" s="1"/>
  <c r="W40" i="5"/>
  <c r="U40" i="5"/>
  <c r="S40" i="5"/>
  <c r="R40" i="5"/>
  <c r="Q40" i="5"/>
  <c r="K40" i="5"/>
  <c r="M40" i="5" s="1"/>
  <c r="P40" i="5" s="1"/>
  <c r="W39" i="5"/>
  <c r="U39" i="5"/>
  <c r="Q39" i="5"/>
  <c r="K39" i="5"/>
  <c r="M39" i="5" s="1"/>
  <c r="P39" i="5" s="1"/>
  <c r="S38" i="5"/>
  <c r="R38" i="5"/>
  <c r="Q38" i="5"/>
  <c r="M38" i="5"/>
  <c r="P38" i="5" s="1"/>
  <c r="W37" i="5"/>
  <c r="U37" i="5"/>
  <c r="S37" i="5"/>
  <c r="R37" i="5"/>
  <c r="Q37" i="5"/>
  <c r="M37" i="5"/>
  <c r="W43" i="4"/>
  <c r="U43" i="4"/>
  <c r="S43" i="4"/>
  <c r="R43" i="4"/>
  <c r="Q43" i="4"/>
  <c r="K43" i="4"/>
  <c r="M43" i="4" s="1"/>
  <c r="P43" i="4" s="1"/>
  <c r="W42" i="4"/>
  <c r="U42" i="4"/>
  <c r="S42" i="4"/>
  <c r="R42" i="4"/>
  <c r="Q42" i="4"/>
  <c r="K42" i="4"/>
  <c r="M42" i="4" s="1"/>
  <c r="P42" i="4" s="1"/>
  <c r="W41" i="4"/>
  <c r="U41" i="4"/>
  <c r="S41" i="4"/>
  <c r="R41" i="4"/>
  <c r="K41" i="4"/>
  <c r="M41" i="4" s="1"/>
  <c r="P41" i="4" s="1"/>
  <c r="Q41" i="4"/>
  <c r="W40" i="4"/>
  <c r="U40" i="4"/>
  <c r="S40" i="4"/>
  <c r="R40" i="4"/>
  <c r="K40" i="4"/>
  <c r="M40" i="4" s="1"/>
  <c r="P40" i="4" s="1"/>
  <c r="Q40" i="4"/>
  <c r="W39" i="4"/>
  <c r="U39" i="4"/>
  <c r="S39" i="4"/>
  <c r="R39" i="4"/>
  <c r="Q39" i="4"/>
  <c r="K39" i="4"/>
  <c r="M39" i="4" s="1"/>
  <c r="P39" i="4" s="1"/>
  <c r="W38" i="4"/>
  <c r="U38" i="4"/>
  <c r="S38" i="4"/>
  <c r="R38" i="4"/>
  <c r="K38" i="4"/>
  <c r="M38" i="4" s="1"/>
  <c r="P38" i="4" s="1"/>
  <c r="Q38" i="4"/>
  <c r="W37" i="4"/>
  <c r="U37" i="4"/>
  <c r="S37" i="4"/>
  <c r="R37" i="4"/>
  <c r="K37" i="4"/>
  <c r="M37" i="4" s="1"/>
  <c r="P37" i="4" s="1"/>
  <c r="W36" i="4"/>
  <c r="U36" i="4"/>
  <c r="S36" i="4"/>
  <c r="R36" i="4"/>
  <c r="Q36" i="4"/>
  <c r="K36" i="4"/>
  <c r="M36" i="4" s="1"/>
  <c r="P36" i="4" s="1"/>
  <c r="W35" i="4"/>
  <c r="U35" i="4"/>
  <c r="S35" i="4"/>
  <c r="R35" i="4"/>
  <c r="K35" i="4"/>
  <c r="M35" i="4" s="1"/>
  <c r="P35" i="4" s="1"/>
  <c r="Q35" i="4"/>
  <c r="W34" i="4"/>
  <c r="U34" i="4"/>
  <c r="S34" i="4"/>
  <c r="R34" i="4"/>
  <c r="Q34" i="4"/>
  <c r="K34" i="4"/>
  <c r="M34" i="4" s="1"/>
  <c r="W42" i="3"/>
  <c r="U42" i="3"/>
  <c r="S42" i="3"/>
  <c r="R42" i="3"/>
  <c r="Q42" i="3"/>
  <c r="K42" i="3"/>
  <c r="M42" i="3" s="1"/>
  <c r="P42" i="3" s="1"/>
  <c r="W41" i="3"/>
  <c r="U41" i="3"/>
  <c r="S41" i="3"/>
  <c r="R41" i="3"/>
  <c r="W40" i="3"/>
  <c r="U40" i="3"/>
  <c r="S40" i="3"/>
  <c r="R40" i="3"/>
  <c r="W39" i="3"/>
  <c r="U39" i="3"/>
  <c r="S39" i="3"/>
  <c r="R39" i="3"/>
  <c r="Q39" i="3"/>
  <c r="K39" i="3"/>
  <c r="M39" i="3" s="1"/>
  <c r="P39" i="3" s="1"/>
  <c r="W38" i="3"/>
  <c r="U38" i="3"/>
  <c r="S38" i="3"/>
  <c r="R38" i="3"/>
  <c r="W37" i="3"/>
  <c r="U37" i="3"/>
  <c r="S37" i="3"/>
  <c r="R37" i="3"/>
  <c r="Q37" i="3"/>
  <c r="T37" i="3" s="1"/>
  <c r="W36" i="3"/>
  <c r="U36" i="3"/>
  <c r="S36" i="3"/>
  <c r="R36" i="3"/>
  <c r="Q36" i="3"/>
  <c r="K36" i="3"/>
  <c r="M36" i="3" s="1"/>
  <c r="P36" i="3" s="1"/>
  <c r="U35" i="3"/>
  <c r="S35" i="3"/>
  <c r="R35" i="3"/>
  <c r="W34" i="3"/>
  <c r="U34" i="3"/>
  <c r="S34" i="3"/>
  <c r="R34" i="3"/>
  <c r="Q34" i="3"/>
  <c r="K34" i="3"/>
  <c r="M34" i="3" s="1"/>
  <c r="M30" i="4" l="1"/>
  <c r="T36" i="3"/>
  <c r="Q30" i="4"/>
  <c r="H28" i="4" s="1"/>
  <c r="Q33" i="5"/>
  <c r="H31" i="5" s="1"/>
  <c r="M33" i="5"/>
  <c r="T38" i="5"/>
  <c r="V38" i="5" s="1"/>
  <c r="T43" i="5"/>
  <c r="V43" i="5" s="1"/>
  <c r="X43" i="5" s="1"/>
  <c r="Y43" i="5" s="1"/>
  <c r="E40" i="2" s="1"/>
  <c r="T39" i="5"/>
  <c r="V39" i="5" s="1"/>
  <c r="P43" i="3"/>
  <c r="T43" i="3"/>
  <c r="V43" i="3" s="1"/>
  <c r="T40" i="5"/>
  <c r="V40" i="5" s="1"/>
  <c r="X40" i="5" s="1"/>
  <c r="T42" i="5"/>
  <c r="V42" i="5" s="1"/>
  <c r="T45" i="5"/>
  <c r="V45" i="5" s="1"/>
  <c r="P37" i="5"/>
  <c r="P33" i="5" s="1"/>
  <c r="T37" i="5"/>
  <c r="V37" i="5" s="1"/>
  <c r="T44" i="5"/>
  <c r="V44" i="5" s="1"/>
  <c r="V41" i="5"/>
  <c r="T46" i="5"/>
  <c r="V46" i="5" s="1"/>
  <c r="T34" i="4"/>
  <c r="V34" i="4" s="1"/>
  <c r="T43" i="4"/>
  <c r="V43" i="4" s="1"/>
  <c r="X43" i="4" s="1"/>
  <c r="Y43" i="4" s="1"/>
  <c r="D43" i="2" s="1"/>
  <c r="T42" i="4"/>
  <c r="V42" i="4"/>
  <c r="T35" i="4"/>
  <c r="V35" i="4" s="1"/>
  <c r="T41" i="4"/>
  <c r="V41" i="4" s="1"/>
  <c r="T37" i="4"/>
  <c r="V37" i="4" s="1"/>
  <c r="T38" i="4"/>
  <c r="V38" i="4" s="1"/>
  <c r="T40" i="4"/>
  <c r="V40" i="4" s="1"/>
  <c r="P34" i="4"/>
  <c r="P30" i="4" s="1"/>
  <c r="T39" i="4"/>
  <c r="V39" i="4" s="1"/>
  <c r="T36" i="4"/>
  <c r="V36" i="4" s="1"/>
  <c r="T39" i="3"/>
  <c r="V39" i="3" s="1"/>
  <c r="V36" i="3"/>
  <c r="Q40" i="3"/>
  <c r="T40" i="3" s="1"/>
  <c r="V40" i="3" s="1"/>
  <c r="Q38" i="3"/>
  <c r="T38" i="3" s="1"/>
  <c r="V38" i="3" s="1"/>
  <c r="T34" i="3"/>
  <c r="V34" i="3" s="1"/>
  <c r="P34" i="3"/>
  <c r="Q35" i="3"/>
  <c r="Q41" i="3"/>
  <c r="T42" i="3"/>
  <c r="V42" i="3" s="1"/>
  <c r="K35" i="3"/>
  <c r="M35" i="3" s="1"/>
  <c r="P35" i="3" s="1"/>
  <c r="K38" i="3"/>
  <c r="M38" i="3" s="1"/>
  <c r="P38" i="3" s="1"/>
  <c r="K41" i="3"/>
  <c r="M41" i="3" s="1"/>
  <c r="P41" i="3" s="1"/>
  <c r="K37" i="3"/>
  <c r="M37" i="3" s="1"/>
  <c r="P37" i="3" s="1"/>
  <c r="K40" i="3"/>
  <c r="M40" i="3" s="1"/>
  <c r="P40" i="3" s="1"/>
  <c r="V37" i="3"/>
  <c r="X37" i="3" s="1"/>
  <c r="V30" i="4" l="1"/>
  <c r="P30" i="3"/>
  <c r="V33" i="5"/>
  <c r="Q30" i="3"/>
  <c r="H28" i="3" s="1"/>
  <c r="M30" i="3"/>
  <c r="P27" i="4"/>
  <c r="X38" i="5"/>
  <c r="Y38" i="5" s="1"/>
  <c r="E35" i="2" s="1"/>
  <c r="Y40" i="5"/>
  <c r="E37" i="2" s="1"/>
  <c r="X34" i="4"/>
  <c r="Y34" i="4" s="1"/>
  <c r="X43" i="3"/>
  <c r="Y43" i="3" s="1"/>
  <c r="C43" i="2" s="1"/>
  <c r="P30" i="5"/>
  <c r="X45" i="5"/>
  <c r="Y45" i="5" s="1"/>
  <c r="E42" i="2" s="1"/>
  <c r="X46" i="5"/>
  <c r="Y46" i="5" s="1"/>
  <c r="E43" i="2" s="1"/>
  <c r="X44" i="5"/>
  <c r="Y44" i="5" s="1"/>
  <c r="E41" i="2" s="1"/>
  <c r="X37" i="5"/>
  <c r="Y37" i="5" s="1"/>
  <c r="X41" i="5"/>
  <c r="Y41" i="5" s="1"/>
  <c r="E38" i="2" s="1"/>
  <c r="X39" i="5"/>
  <c r="Y39" i="5" s="1"/>
  <c r="E36" i="2" s="1"/>
  <c r="X42" i="5"/>
  <c r="Y42" i="5" s="1"/>
  <c r="E39" i="2" s="1"/>
  <c r="X39" i="4"/>
  <c r="Y39" i="4" s="1"/>
  <c r="D39" i="2" s="1"/>
  <c r="X38" i="4"/>
  <c r="Y38" i="4" s="1"/>
  <c r="D38" i="2" s="1"/>
  <c r="X40" i="4"/>
  <c r="Y40" i="4" s="1"/>
  <c r="D40" i="2" s="1"/>
  <c r="X41" i="4"/>
  <c r="Y41" i="4" s="1"/>
  <c r="D41" i="2" s="1"/>
  <c r="X35" i="4"/>
  <c r="X37" i="4"/>
  <c r="Y37" i="4" s="1"/>
  <c r="D37" i="2" s="1"/>
  <c r="X42" i="4"/>
  <c r="Y42" i="4" s="1"/>
  <c r="D42" i="2" s="1"/>
  <c r="X36" i="4"/>
  <c r="Y36" i="4" s="1"/>
  <c r="D36" i="2" s="1"/>
  <c r="P27" i="3"/>
  <c r="X40" i="3"/>
  <c r="Y40" i="3" s="1"/>
  <c r="C40" i="2" s="1"/>
  <c r="X38" i="3"/>
  <c r="Y38" i="3" s="1"/>
  <c r="C38" i="2" s="1"/>
  <c r="X39" i="3"/>
  <c r="Y39" i="3" s="1"/>
  <c r="C39" i="2" s="1"/>
  <c r="T41" i="3"/>
  <c r="V41" i="3" s="1"/>
  <c r="T35" i="3"/>
  <c r="V35" i="3" s="1"/>
  <c r="V30" i="3" s="1"/>
  <c r="Y37" i="3"/>
  <c r="C37" i="2" s="1"/>
  <c r="X36" i="3"/>
  <c r="Y36" i="3" s="1"/>
  <c r="C36" i="2" s="1"/>
  <c r="X42" i="3"/>
  <c r="Y42" i="3" s="1"/>
  <c r="C42" i="2" s="1"/>
  <c r="X34" i="3"/>
  <c r="F43" i="2" l="1"/>
  <c r="Y33" i="5"/>
  <c r="E34" i="2"/>
  <c r="E31" i="2" s="1"/>
  <c r="D34" i="2"/>
  <c r="C34" i="2"/>
  <c r="F37" i="2"/>
  <c r="Y35" i="4"/>
  <c r="D35" i="2" s="1"/>
  <c r="F42" i="2"/>
  <c r="F40" i="2"/>
  <c r="F36" i="2"/>
  <c r="F38" i="2"/>
  <c r="F39" i="2"/>
  <c r="M31" i="5"/>
  <c r="M30" i="5"/>
  <c r="M28" i="4"/>
  <c r="M27" i="4"/>
  <c r="X41" i="3"/>
  <c r="Y41" i="3" s="1"/>
  <c r="C41" i="2" s="1"/>
  <c r="F41" i="2" s="1"/>
  <c r="X35" i="3"/>
  <c r="Y35" i="3" s="1"/>
  <c r="C35" i="2" s="1"/>
  <c r="Y30" i="3" l="1"/>
  <c r="Y28" i="3" s="1"/>
  <c r="Y30" i="4"/>
  <c r="Y28" i="4" s="1"/>
  <c r="C31" i="2"/>
  <c r="C32" i="2" s="1"/>
  <c r="F35" i="2"/>
  <c r="D31" i="2"/>
  <c r="F34" i="2"/>
  <c r="Y27" i="3"/>
  <c r="Y30" i="5"/>
  <c r="Y31" i="5"/>
  <c r="M28" i="3"/>
  <c r="M27" i="3"/>
  <c r="Y27" i="4" l="1"/>
  <c r="F32" i="2"/>
  <c r="F31" i="2"/>
</calcChain>
</file>

<file path=xl/sharedStrings.xml><?xml version="1.0" encoding="utf-8"?>
<sst xmlns="http://schemas.openxmlformats.org/spreadsheetml/2006/main" count="262" uniqueCount="98">
  <si>
    <t>Kommun- och välfärdsområdesarbetsgivarna KT/Paakkonen</t>
  </si>
  <si>
    <t>ändrad 12.4.2024</t>
  </si>
  <si>
    <t>Kalkyleringsmodell för beräkning av kostnaderna för de lokala justeringspotterna</t>
  </si>
  <si>
    <t>Lokala justeringspotter 1.6.2024</t>
  </si>
  <si>
    <t>– Lokal justeringspott 0,4 %</t>
  </si>
  <si>
    <t>– Stupstocken för den lokala justeringspotten 0,33 %</t>
  </si>
  <si>
    <t>– Pott enligt löneutvecklingsprogrammet beroende på avtalsområde 0,6 %, 1,0 % eller 0,881 %</t>
  </si>
  <si>
    <t>Avtalshöjningsprocenterna inom kommunsektorn</t>
  </si>
  <si>
    <t>Avtalshöjningsprocenterna inom välfärdssektorn</t>
  </si>
  <si>
    <t>Användning av kalkyleringsmodellen</t>
  </si>
  <si>
    <t>– Med kalkyleringsmodellen beräknas alltid löneuppgiften för en person på en rad</t>
  </si>
  <si>
    <t>– Höjningen kan riktas till den uppgiftsrelaterade lönen eller det individuella tillägget.</t>
  </si>
  <si>
    <t>– Det finns tre flikar med en likadan modell. Med varje modell kan man räkna ut hur respektive justeringspott höjer lönen på individnivå</t>
  </si>
  <si>
    <t>– Modellen summerar både höjningen med återverkningseffekterna för personerna och höjningen för hela organisationen</t>
  </si>
  <si>
    <t>Sammanfattning</t>
  </si>
  <si>
    <t>Sammanfattning, euro</t>
  </si>
  <si>
    <t>Sammanfattning, %</t>
  </si>
  <si>
    <t>Person</t>
  </si>
  <si>
    <t>Höjning genom den lokala justeringspotten (0,4 %)</t>
  </si>
  <si>
    <t>Höjning genom den lokala justeringspotten, stupstocken (0,33 %)</t>
  </si>
  <si>
    <t>Höjning genom potten enligt löneutvecklingsprogrammet</t>
  </si>
  <si>
    <t>Sammanlagt</t>
  </si>
  <si>
    <t>Person 1</t>
  </si>
  <si>
    <t>Person 2</t>
  </si>
  <si>
    <t>Person 3</t>
  </si>
  <si>
    <t>Person 4</t>
  </si>
  <si>
    <t>Person 5</t>
  </si>
  <si>
    <t>Person 6</t>
  </si>
  <si>
    <t>Person 7</t>
  </si>
  <si>
    <t>Person 8</t>
  </si>
  <si>
    <t>Person 9</t>
  </si>
  <si>
    <t>Person 10</t>
  </si>
  <si>
    <t>Kalkyleringsmodell för beräkning av kostnaderna för den lokala justeringspotten på 0,4 % 1.6.2024</t>
  </si>
  <si>
    <t>Fördelningen av de lokala justeringspotterna</t>
  </si>
  <si>
    <t>– När de lokala justeringspotterna fördelas är syftet först och främst att trygga tillgången på personal, rätta till lokala missförhållanden i lönerna samt stödja resultat- och produktivitetsfrämjande omorganiseringar av verksamheten och arbetsuppgifterna. Samtidigt gäller det att se till att lönenivån för personer i lednings- och chefsställning och för andra som står utanför den uppgiftsrelaterade lönesättningen står i rätt proportion till de underställdas löner eller till lönerna i jämförbara grupper.</t>
  </si>
  <si>
    <t>– Arbetsgivaren bör fästa vikt vid att de lokala justeringspotterna fördelas så jämlikt som möjligt mellan de olika lönebilagorna med beaktande av bilagornas lönesummor.</t>
  </si>
  <si>
    <t>– De som står utanför lönesättningen betraktas i det här sammanhanget som en egen grupp.</t>
  </si>
  <si>
    <t>– De lokala justeringspotterna används för höjning av uppgiftsrelaterade löner och/eller för betalning av individuella tillägg eller motsvarande förhöjningar.</t>
  </si>
  <si>
    <t>Om kalkyleringsmodellen</t>
  </si>
  <si>
    <t xml:space="preserve">Antalet anställda, 10, varav: </t>
  </si>
  <si>
    <t>– Personerna 1 och 2 har en befattning med lika krävande uppgifter (A). Person 2 är deltidsanställd med en deltidsprocent på 60.</t>
  </si>
  <si>
    <t>– Personerna 3, 4 och 5 har en befattning med lika krävande uppgifter (B).</t>
  </si>
  <si>
    <t>– Personerna 6, 7 och 8 har en befattning med lika krävande uppgifter (C).</t>
  </si>
  <si>
    <t>– Person 9 är anställd i befattning D.</t>
  </si>
  <si>
    <t>– Person 10 är anställd i befattning E.</t>
  </si>
  <si>
    <t xml:space="preserve">(*) När den uppgiftsrelaterade lönen för de befattningar som markerats med asterisk (*) höjs, höjs automatiskt också de uppgiftsrelaterade lönerna för andra anställda med lika krävande uppgifter lika mycket. </t>
  </si>
  <si>
    <t xml:space="preserve">(**) Arbetserfarenhetstillägget är automatiskt, dvs. procentuellt, och höjs i samma proportion som den uppgiftsrelaterade lönen (förhöjningskoefficient: den nya uppgiftsrelaterade lönen dividerad med den gamla). </t>
  </si>
  <si>
    <t>(***) Arbetstidsersättningarna är automatiska, dvs. procentuella tillägg, som höjs i samma proportion som den ordinarie lönen (förhöjningskoefficient: den nya ordinarie lönen dividerad med den gamla).</t>
  </si>
  <si>
    <t>(****) De icke-automatiska dvs. eurobaserade tilläggen höjs inte.</t>
  </si>
  <si>
    <t>Tillgänglig justeringspott:</t>
  </si>
  <si>
    <t>Av de uppgiftsrelaterade lönerna och/eller individuella tilläggen</t>
  </si>
  <si>
    <t>Av de ordinarie lönerna</t>
  </si>
  <si>
    <t>Av totallönerna</t>
  </si>
  <si>
    <t>Justeringspotten, utfall:</t>
  </si>
  <si>
    <t>Kostnad, euro per månad</t>
  </si>
  <si>
    <t>Kostnad, %</t>
  </si>
  <si>
    <t>Höjning 1.6.2024, euro/mån.</t>
  </si>
  <si>
    <t>Löner, euro, t.ex. mars 2024 (eller vald månad):</t>
  </si>
  <si>
    <t>De nya förhöjda lönerna 1.6.2024, euro per månad:</t>
  </si>
  <si>
    <t>Lönepunkt</t>
  </si>
  <si>
    <t>Betalning</t>
  </si>
  <si>
    <t>Höjning av den uppgiftsrelaterade lönen</t>
  </si>
  <si>
    <t>Höjning av det individuella tillägget</t>
  </si>
  <si>
    <t>2. Individuellt tillägg</t>
  </si>
  <si>
    <t>5. Övriga tillägg till den ordinarie lönen, icke-automatiska tillägg (****)</t>
  </si>
  <si>
    <t>6. Ordinarie lön</t>
  </si>
  <si>
    <t>7. Andra tillägg i euro än de som avses i punkt 5 (****)</t>
  </si>
  <si>
    <t>9. Totallön</t>
  </si>
  <si>
    <t>12. Individuellt tillägg</t>
  </si>
  <si>
    <t>15. Övriga tillägg till den ordinarie lönen, icke-automatiska tillägg (****)</t>
  </si>
  <si>
    <t>16. Ordinarie lön</t>
  </si>
  <si>
    <t>17. Andra tillägg i euro än de som avses i punkt 5 (****)</t>
  </si>
  <si>
    <t>19. Totallön</t>
  </si>
  <si>
    <t>A (*)</t>
  </si>
  <si>
    <t>A</t>
  </si>
  <si>
    <t>B (*)</t>
  </si>
  <si>
    <t>B</t>
  </si>
  <si>
    <t>C (*)</t>
  </si>
  <si>
    <t>C</t>
  </si>
  <si>
    <t>D</t>
  </si>
  <si>
    <t>E</t>
  </si>
  <si>
    <t>Kalkyleringsmodell för beräkning av kostnaderna för den lokala justeringspotten på 0,33 % 1.6.2024 (stupstock)</t>
  </si>
  <si>
    <t>Kalkyleringsmodell för beräkning av den lokala potten enligt löneutvecklingsprogrammet 1.6.2024</t>
  </si>
  <si>
    <t>– Utgångspunkten för utvecklingsprogrammet är att utveckla lönesättningen och lönesystemen.</t>
  </si>
  <si>
    <t>– Målet för utvecklingsprogrammet är att inom kommun- och välfärdssektorn förbättra arbetsplatsernas konkurrenskraft, tillgången till arbetskraft, arbetslivskvaliteten och resultaten i serviceproduktionen. Det är meningen att lönesystemen ska ändras så att det kunnande och ansvar som behövs i arbetet samt belöningen av enskilda anställda för goda arbetsprestationer kan beaktas bättre än för närvarande. Även annan individuell och gruppspecifik belöning samt prestationslönesystemen är föremål för utveckling.</t>
  </si>
  <si>
    <t>– Storleken på justeringspotten som betalas i juni 2024 varierar enligt avtalsområde (0,6 %, 1,0 % eller 0,881 %). Potten kan användas bland annat för grunder relaterade till tillgången på arbetskraft (uppgiftsrelaterad lön och individuellt tillägg).</t>
  </si>
  <si>
    <t>Information om kalkyleringsmodellen</t>
  </si>
  <si>
    <t xml:space="preserve">Yrkes-beteckning </t>
  </si>
  <si>
    <t>1. Uppgifts-relaterad lön</t>
  </si>
  <si>
    <t>3. Tilläggs-procent för arbetserfaren-het</t>
  </si>
  <si>
    <t>4. Arbets-erfarenhets-tillägg, automatiskt tillägg (**)</t>
  </si>
  <si>
    <t>8. Arbetstids-ersättningar, automatiska tillägg (***)</t>
  </si>
  <si>
    <t>11. Uppgifts-relaterad lön</t>
  </si>
  <si>
    <t>13. Tilläggs-procent för arbetserfaren-het</t>
  </si>
  <si>
    <t>14. Arbets-erfarenhets-tillägg, automatiskt tillägg (**)</t>
  </si>
  <si>
    <t>18. Arbetstids-ersättningar, automatiska tillägg (***)</t>
  </si>
  <si>
    <t>Yrkes-beteckning</t>
  </si>
  <si>
    <t xml:space="preserve">Anteckna förhöjningarna av den uppgiftsrelaterade lönen och/eller det individuella tillägget i dessa två kolumner.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</si>
</sst>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7030A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rgb="FF444444"/>
      <name val="Calibri"/>
      <family val="2"/>
    </font>
    <font>
      <i/>
      <sz val="13.5"/>
      <color rgb="FF444444"/>
      <name val="Calibri"/>
      <family val="2"/>
    </font>
    <font>
      <b/>
      <sz val="20"/>
      <name val="Arial"/>
      <family val="2"/>
    </font>
    <font>
      <b/>
      <sz val="16"/>
      <color rgb="FFFF0000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theme="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medium">
        <color indexed="64"/>
      </right>
      <top style="medium">
        <color theme="1"/>
      </top>
      <bottom/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5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vertical="top" wrapText="1"/>
    </xf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3" fontId="2" fillId="0" borderId="12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quotePrefix="1" applyFont="1"/>
    <xf numFmtId="0" fontId="2" fillId="0" borderId="0" xfId="0" applyFont="1" applyAlignment="1">
      <alignment horizontal="center"/>
    </xf>
    <xf numFmtId="0" fontId="2" fillId="0" borderId="12" xfId="0" applyFont="1" applyBorder="1"/>
    <xf numFmtId="0" fontId="2" fillId="0" borderId="9" xfId="0" applyFont="1" applyBorder="1"/>
    <xf numFmtId="0" fontId="7" fillId="0" borderId="0" xfId="0" quotePrefix="1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15" xfId="0" applyBorder="1"/>
    <xf numFmtId="0" fontId="0" fillId="0" borderId="18" xfId="0" applyBorder="1"/>
    <xf numFmtId="0" fontId="2" fillId="2" borderId="14" xfId="0" applyFont="1" applyFill="1" applyBorder="1"/>
    <xf numFmtId="0" fontId="2" fillId="2" borderId="20" xfId="0" applyFont="1" applyFill="1" applyBorder="1"/>
    <xf numFmtId="0" fontId="0" fillId="0" borderId="15" xfId="0" applyBorder="1" applyAlignment="1">
      <alignment horizontal="center"/>
    </xf>
    <xf numFmtId="0" fontId="2" fillId="0" borderId="15" xfId="0" applyFont="1" applyBorder="1" applyAlignment="1">
      <alignment horizontal="left" vertical="top" wrapText="1"/>
    </xf>
    <xf numFmtId="0" fontId="2" fillId="0" borderId="15" xfId="0" applyFont="1" applyBorder="1"/>
    <xf numFmtId="0" fontId="2" fillId="0" borderId="15" xfId="0" applyFont="1" applyBorder="1" applyAlignment="1">
      <alignment vertical="top" wrapText="1"/>
    </xf>
    <xf numFmtId="0" fontId="0" fillId="0" borderId="22" xfId="0" applyBorder="1" applyAlignment="1">
      <alignment vertical="top"/>
    </xf>
    <xf numFmtId="0" fontId="0" fillId="0" borderId="15" xfId="0" applyBorder="1" applyAlignment="1">
      <alignment vertical="top"/>
    </xf>
    <xf numFmtId="4" fontId="0" fillId="0" borderId="18" xfId="0" applyNumberFormat="1" applyBorder="1" applyAlignment="1">
      <alignment horizontal="center"/>
    </xf>
    <xf numFmtId="2" fontId="2" fillId="0" borderId="18" xfId="0" applyNumberFormat="1" applyFont="1" applyBorder="1" applyAlignment="1">
      <alignment horizontal="center"/>
    </xf>
    <xf numFmtId="0" fontId="2" fillId="0" borderId="18" xfId="0" applyFont="1" applyBorder="1"/>
    <xf numFmtId="0" fontId="0" fillId="0" borderId="18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/>
    <xf numFmtId="1" fontId="2" fillId="0" borderId="27" xfId="0" applyNumberFormat="1" applyFont="1" applyBorder="1" applyAlignment="1">
      <alignment horizontal="center"/>
    </xf>
    <xf numFmtId="1" fontId="2" fillId="0" borderId="27" xfId="0" applyNumberFormat="1" applyFont="1" applyBorder="1"/>
    <xf numFmtId="0" fontId="0" fillId="0" borderId="32" xfId="0" applyBorder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0" fontId="7" fillId="0" borderId="0" xfId="0" quotePrefix="1" applyFont="1" applyAlignment="1">
      <alignment vertical="top" wrapText="1"/>
    </xf>
    <xf numFmtId="0" fontId="9" fillId="0" borderId="0" xfId="0" applyFont="1" applyAlignment="1">
      <alignment horizontal="left" vertical="center" indent="2"/>
    </xf>
    <xf numFmtId="0" fontId="10" fillId="0" borderId="0" xfId="0" applyFont="1" applyAlignment="1">
      <alignment horizontal="left" vertical="center" indent="2"/>
    </xf>
    <xf numFmtId="0" fontId="7" fillId="0" borderId="0" xfId="0" quotePrefix="1" applyFont="1" applyAlignment="1">
      <alignment vertical="top"/>
    </xf>
    <xf numFmtId="3" fontId="0" fillId="0" borderId="7" xfId="0" applyNumberFormat="1" applyBorder="1" applyAlignment="1">
      <alignment horizontal="center"/>
    </xf>
    <xf numFmtId="0" fontId="7" fillId="0" borderId="0" xfId="0" quotePrefix="1" applyFont="1" applyAlignment="1">
      <alignment horizontal="left" vertical="top" wrapText="1"/>
    </xf>
    <xf numFmtId="3" fontId="0" fillId="0" borderId="28" xfId="0" applyNumberFormat="1" applyBorder="1" applyAlignment="1">
      <alignment horizontal="center"/>
    </xf>
    <xf numFmtId="3" fontId="0" fillId="0" borderId="31" xfId="0" applyNumberFormat="1" applyBorder="1" applyAlignment="1">
      <alignment horizontal="center"/>
    </xf>
    <xf numFmtId="0" fontId="12" fillId="0" borderId="0" xfId="0" applyFont="1"/>
    <xf numFmtId="2" fontId="4" fillId="0" borderId="6" xfId="0" applyNumberFormat="1" applyFont="1" applyBorder="1" applyAlignment="1">
      <alignment horizontal="center"/>
    </xf>
    <xf numFmtId="2" fontId="4" fillId="0" borderId="33" xfId="0" applyNumberFormat="1" applyFont="1" applyBorder="1" applyAlignment="1">
      <alignment horizontal="center"/>
    </xf>
    <xf numFmtId="0" fontId="2" fillId="2" borderId="34" xfId="0" applyFont="1" applyFill="1" applyBorder="1"/>
    <xf numFmtId="0" fontId="2" fillId="2" borderId="35" xfId="0" applyFont="1" applyFill="1" applyBorder="1"/>
    <xf numFmtId="4" fontId="0" fillId="0" borderId="0" xfId="0" applyNumberFormat="1"/>
    <xf numFmtId="1" fontId="13" fillId="5" borderId="9" xfId="0" applyNumberFormat="1" applyFont="1" applyFill="1" applyBorder="1" applyAlignment="1">
      <alignment vertical="top"/>
    </xf>
    <xf numFmtId="0" fontId="13" fillId="5" borderId="9" xfId="0" applyFont="1" applyFill="1" applyBorder="1" applyAlignment="1">
      <alignment horizontal="center" vertical="top" wrapText="1"/>
    </xf>
    <xf numFmtId="0" fontId="13" fillId="5" borderId="6" xfId="0" applyFont="1" applyFill="1" applyBorder="1" applyAlignment="1">
      <alignment vertical="top" wrapText="1"/>
    </xf>
    <xf numFmtId="0" fontId="13" fillId="5" borderId="8" xfId="0" applyFont="1" applyFill="1" applyBorder="1" applyAlignment="1">
      <alignment vertical="top" wrapText="1"/>
    </xf>
    <xf numFmtId="0" fontId="0" fillId="2" borderId="0" xfId="0" applyFill="1"/>
    <xf numFmtId="0" fontId="7" fillId="2" borderId="1" xfId="0" applyFont="1" applyFill="1" applyBorder="1"/>
    <xf numFmtId="3" fontId="7" fillId="2" borderId="10" xfId="0" applyNumberFormat="1" applyFont="1" applyFill="1" applyBorder="1"/>
    <xf numFmtId="3" fontId="7" fillId="2" borderId="2" xfId="0" applyNumberFormat="1" applyFont="1" applyFill="1" applyBorder="1"/>
    <xf numFmtId="0" fontId="7" fillId="2" borderId="3" xfId="0" applyFont="1" applyFill="1" applyBorder="1"/>
    <xf numFmtId="2" fontId="7" fillId="2" borderId="11" xfId="0" applyNumberFormat="1" applyFont="1" applyFill="1" applyBorder="1"/>
    <xf numFmtId="2" fontId="7" fillId="2" borderId="4" xfId="0" applyNumberFormat="1" applyFont="1" applyFill="1" applyBorder="1"/>
    <xf numFmtId="1" fontId="2" fillId="2" borderId="13" xfId="0" applyNumberFormat="1" applyFont="1" applyFill="1" applyBorder="1" applyAlignment="1">
      <alignment vertical="top"/>
    </xf>
    <xf numFmtId="0" fontId="2" fillId="2" borderId="13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2" fillId="6" borderId="14" xfId="0" applyFont="1" applyFill="1" applyBorder="1" applyAlignment="1">
      <alignment vertical="top"/>
    </xf>
    <xf numFmtId="0" fontId="0" fillId="6" borderId="20" xfId="0" applyFill="1" applyBorder="1" applyAlignment="1">
      <alignment vertical="top"/>
    </xf>
    <xf numFmtId="0" fontId="2" fillId="6" borderId="26" xfId="0" applyFont="1" applyFill="1" applyBorder="1"/>
    <xf numFmtId="0" fontId="2" fillId="6" borderId="27" xfId="0" applyFont="1" applyFill="1" applyBorder="1"/>
    <xf numFmtId="0" fontId="2" fillId="6" borderId="17" xfId="0" applyFont="1" applyFill="1" applyBorder="1"/>
    <xf numFmtId="0" fontId="2" fillId="6" borderId="18" xfId="0" applyFont="1" applyFill="1" applyBorder="1"/>
    <xf numFmtId="0" fontId="2" fillId="6" borderId="23" xfId="0" applyFont="1" applyFill="1" applyBorder="1" applyAlignment="1">
      <alignment vertical="top" wrapText="1"/>
    </xf>
    <xf numFmtId="1" fontId="2" fillId="6" borderId="28" xfId="0" applyNumberFormat="1" applyFont="1" applyFill="1" applyBorder="1" applyAlignment="1">
      <alignment horizontal="center"/>
    </xf>
    <xf numFmtId="2" fontId="2" fillId="6" borderId="24" xfId="0" applyNumberFormat="1" applyFont="1" applyFill="1" applyBorder="1" applyAlignment="1">
      <alignment horizontal="center"/>
    </xf>
    <xf numFmtId="0" fontId="2" fillId="6" borderId="22" xfId="0" applyFont="1" applyFill="1" applyBorder="1" applyAlignment="1">
      <alignment vertical="top"/>
    </xf>
    <xf numFmtId="0" fontId="2" fillId="6" borderId="29" xfId="0" applyFont="1" applyFill="1" applyBorder="1"/>
    <xf numFmtId="1" fontId="2" fillId="6" borderId="30" xfId="0" applyNumberFormat="1" applyFont="1" applyFill="1" applyBorder="1"/>
    <xf numFmtId="0" fontId="2" fillId="6" borderId="25" xfId="0" applyFont="1" applyFill="1" applyBorder="1"/>
    <xf numFmtId="0" fontId="2" fillId="6" borderId="21" xfId="0" applyFont="1" applyFill="1" applyBorder="1"/>
    <xf numFmtId="0" fontId="2" fillId="3" borderId="23" xfId="0" applyFont="1" applyFill="1" applyBorder="1" applyAlignment="1">
      <alignment vertical="top" wrapText="1"/>
    </xf>
    <xf numFmtId="1" fontId="2" fillId="3" borderId="28" xfId="0" applyNumberFormat="1" applyFont="1" applyFill="1" applyBorder="1" applyAlignment="1">
      <alignment horizontal="center"/>
    </xf>
    <xf numFmtId="2" fontId="2" fillId="3" borderId="24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vertical="top" wrapText="1"/>
    </xf>
    <xf numFmtId="2" fontId="2" fillId="3" borderId="7" xfId="0" applyNumberFormat="1" applyFont="1" applyFill="1" applyBorder="1" applyAlignment="1">
      <alignment horizontal="center"/>
    </xf>
    <xf numFmtId="0" fontId="2" fillId="7" borderId="7" xfId="0" applyFont="1" applyFill="1" applyBorder="1" applyAlignment="1">
      <alignment vertical="top" wrapText="1"/>
    </xf>
    <xf numFmtId="0" fontId="7" fillId="4" borderId="15" xfId="0" applyFont="1" applyFill="1" applyBorder="1"/>
    <xf numFmtId="0" fontId="2" fillId="4" borderId="15" xfId="0" applyFont="1" applyFill="1" applyBorder="1"/>
    <xf numFmtId="0" fontId="0" fillId="4" borderId="15" xfId="0" applyFill="1" applyBorder="1"/>
    <xf numFmtId="0" fontId="0" fillId="4" borderId="18" xfId="0" applyFill="1" applyBorder="1"/>
    <xf numFmtId="0" fontId="0" fillId="4" borderId="19" xfId="0" applyFill="1" applyBorder="1"/>
    <xf numFmtId="0" fontId="7" fillId="2" borderId="14" xfId="0" applyFont="1" applyFill="1" applyBorder="1"/>
    <xf numFmtId="0" fontId="3" fillId="2" borderId="15" xfId="0" applyFont="1" applyFill="1" applyBorder="1"/>
    <xf numFmtId="0" fontId="3" fillId="2" borderId="16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2" fontId="2" fillId="6" borderId="5" xfId="0" applyNumberFormat="1" applyFont="1" applyFill="1" applyBorder="1" applyAlignment="1">
      <alignment horizontal="center"/>
    </xf>
    <xf numFmtId="2" fontId="2" fillId="6" borderId="6" xfId="0" applyNumberFormat="1" applyFont="1" applyFill="1" applyBorder="1" applyAlignment="1">
      <alignment horizontal="center"/>
    </xf>
    <xf numFmtId="2" fontId="2" fillId="6" borderId="9" xfId="0" applyNumberFormat="1" applyFont="1" applyFill="1" applyBorder="1" applyAlignment="1">
      <alignment horizontal="center"/>
    </xf>
    <xf numFmtId="2" fontId="2" fillId="6" borderId="33" xfId="0" applyNumberFormat="1" applyFont="1" applyFill="1" applyBorder="1" applyAlignment="1">
      <alignment horizontal="center"/>
    </xf>
    <xf numFmtId="1" fontId="13" fillId="2" borderId="13" xfId="0" applyNumberFormat="1" applyFont="1" applyFill="1" applyBorder="1" applyAlignment="1">
      <alignment vertical="top"/>
    </xf>
    <xf numFmtId="0" fontId="13" fillId="2" borderId="13" xfId="0" applyFont="1" applyFill="1" applyBorder="1" applyAlignment="1">
      <alignment horizontal="center" vertical="top" wrapText="1"/>
    </xf>
    <xf numFmtId="0" fontId="13" fillId="2" borderId="7" xfId="0" applyFont="1" applyFill="1" applyBorder="1" applyAlignment="1">
      <alignment vertical="top" wrapText="1"/>
    </xf>
    <xf numFmtId="0" fontId="13" fillId="2" borderId="4" xfId="0" applyFont="1" applyFill="1" applyBorder="1" applyAlignment="1">
      <alignment vertical="top" wrapText="1"/>
    </xf>
    <xf numFmtId="0" fontId="13" fillId="2" borderId="3" xfId="0" applyFont="1" applyFill="1" applyBorder="1" applyAlignment="1">
      <alignment vertical="top" wrapText="1"/>
    </xf>
    <xf numFmtId="0" fontId="13" fillId="4" borderId="7" xfId="0" applyFont="1" applyFill="1" applyBorder="1" applyAlignment="1">
      <alignment vertical="top" wrapText="1"/>
    </xf>
    <xf numFmtId="0" fontId="2" fillId="4" borderId="7" xfId="0" applyFont="1" applyFill="1" applyBorder="1" applyAlignment="1">
      <alignment vertical="top" wrapText="1"/>
    </xf>
    <xf numFmtId="0" fontId="16" fillId="0" borderId="0" xfId="1" applyFont="1" applyAlignment="1">
      <alignment horizontal="left"/>
    </xf>
    <xf numFmtId="0" fontId="15" fillId="0" borderId="0" xfId="1" applyFont="1"/>
    <xf numFmtId="0" fontId="2" fillId="6" borderId="15" xfId="0" applyFont="1" applyFill="1" applyBorder="1" applyAlignment="1">
      <alignment vertical="top"/>
    </xf>
    <xf numFmtId="1" fontId="2" fillId="2" borderId="13" xfId="0" applyNumberFormat="1" applyFont="1" applyFill="1" applyBorder="1" applyAlignment="1">
      <alignment vertical="top" wrapText="1"/>
    </xf>
    <xf numFmtId="0" fontId="2" fillId="6" borderId="27" xfId="0" applyFont="1" applyFill="1" applyBorder="1" applyAlignment="1">
      <alignment vertical="top"/>
    </xf>
    <xf numFmtId="0" fontId="0" fillId="0" borderId="27" xfId="0" applyBorder="1" applyAlignment="1">
      <alignment horizontal="center"/>
    </xf>
    <xf numFmtId="0" fontId="2" fillId="6" borderId="30" xfId="0" applyFont="1" applyFill="1" applyBorder="1"/>
    <xf numFmtId="0" fontId="0" fillId="0" borderId="36" xfId="0" applyBorder="1" applyAlignment="1">
      <alignment horizontal="center"/>
    </xf>
    <xf numFmtId="0" fontId="0" fillId="6" borderId="36" xfId="0" applyFill="1" applyBorder="1" applyAlignment="1">
      <alignment vertical="top"/>
    </xf>
    <xf numFmtId="1" fontId="13" fillId="2" borderId="13" xfId="0" applyNumberFormat="1" applyFont="1" applyFill="1" applyBorder="1" applyAlignment="1">
      <alignment vertical="top" wrapText="1"/>
    </xf>
    <xf numFmtId="0" fontId="1" fillId="0" borderId="0" xfId="0" applyFont="1"/>
    <xf numFmtId="0" fontId="7" fillId="0" borderId="0" xfId="0" quotePrefix="1" applyFont="1" applyAlignment="1">
      <alignment horizontal="left" vertical="top"/>
    </xf>
    <xf numFmtId="2" fontId="2" fillId="0" borderId="6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7" fillId="0" borderId="0" xfId="0" quotePrefix="1" applyFont="1" applyAlignment="1">
      <alignment vertical="center"/>
    </xf>
    <xf numFmtId="0" fontId="7" fillId="0" borderId="0" xfId="0" quotePrefix="1" applyFont="1" applyAlignment="1">
      <alignment horizontal="left"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21" xfId="0" applyFont="1" applyFill="1" applyBorder="1" applyAlignment="1">
      <alignment vertical="top" wrapText="1"/>
    </xf>
    <xf numFmtId="3" fontId="0" fillId="0" borderId="29" xfId="0" applyNumberForma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6" borderId="22" xfId="0" applyFont="1" applyFill="1" applyBorder="1" applyAlignment="1">
      <alignment horizontal="left" vertical="top" wrapText="1"/>
    </xf>
    <xf numFmtId="0" fontId="2" fillId="6" borderId="20" xfId="0" applyFont="1" applyFill="1" applyBorder="1" applyAlignment="1">
      <alignment horizontal="left" vertical="top" wrapText="1"/>
    </xf>
    <xf numFmtId="3" fontId="0" fillId="6" borderId="26" xfId="0" applyNumberFormat="1" applyFill="1" applyBorder="1" applyAlignment="1">
      <alignment horizontal="center"/>
    </xf>
    <xf numFmtId="0" fontId="0" fillId="6" borderId="32" xfId="0" applyFill="1" applyBorder="1" applyAlignment="1">
      <alignment horizontal="center"/>
    </xf>
    <xf numFmtId="4" fontId="2" fillId="6" borderId="25" xfId="0" applyNumberFormat="1" applyFont="1" applyFill="1" applyBorder="1" applyAlignment="1">
      <alignment horizontal="center"/>
    </xf>
    <xf numFmtId="4" fontId="0" fillId="6" borderId="21" xfId="0" applyNumberFormat="1" applyFill="1" applyBorder="1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/>
    <xf numFmtId="0" fontId="2" fillId="2" borderId="17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</cellXfs>
  <cellStyles count="2">
    <cellStyle name="Hyperlinkki" xfId="1" builtinId="8"/>
    <cellStyle name="Normaali" xfId="0" builtinId="0"/>
  </cellStyles>
  <dxfs count="85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rgb="FF92D050"/>
        </patternFill>
      </fill>
      <alignment horizontal="general" vertical="top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/>
          <bgColor theme="6" tint="0.39997558519241921"/>
        </patternFill>
      </fill>
      <alignment horizontal="general" vertical="top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300009</xdr:colOff>
      <xdr:row>22</xdr:row>
      <xdr:rowOff>69383</xdr:rowOff>
    </xdr:from>
    <xdr:to>
      <xdr:col>15</xdr:col>
      <xdr:colOff>493236</xdr:colOff>
      <xdr:row>23</xdr:row>
      <xdr:rowOff>155946</xdr:rowOff>
    </xdr:to>
    <xdr:sp macro="" textlink="">
      <xdr:nvSpPr>
        <xdr:cNvPr id="4" name="Ylänuoli 1">
          <a:extLst>
            <a:ext uri="{FF2B5EF4-FFF2-40B4-BE49-F238E27FC236}">
              <a16:creationId xmlns:a16="http://schemas.microsoft.com/office/drawing/2014/main" id="{D5DD02C4-1FB3-42ED-90A5-2AC0FC2084A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0800000">
          <a:off x="12295159" y="5282733"/>
          <a:ext cx="193227" cy="283413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>
    <xdr:from>
      <xdr:col>24</xdr:col>
      <xdr:colOff>337874</xdr:colOff>
      <xdr:row>22</xdr:row>
      <xdr:rowOff>56916</xdr:rowOff>
    </xdr:from>
    <xdr:to>
      <xdr:col>24</xdr:col>
      <xdr:colOff>531101</xdr:colOff>
      <xdr:row>23</xdr:row>
      <xdr:rowOff>143479</xdr:rowOff>
    </xdr:to>
    <xdr:sp macro="" textlink="">
      <xdr:nvSpPr>
        <xdr:cNvPr id="5" name="Ylänuoli 3">
          <a:extLst>
            <a:ext uri="{FF2B5EF4-FFF2-40B4-BE49-F238E27FC236}">
              <a16:creationId xmlns:a16="http://schemas.microsoft.com/office/drawing/2014/main" id="{7D8CDDD6-F7FA-4584-A7ED-F570658CC19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0800000">
          <a:off x="20505474" y="5270266"/>
          <a:ext cx="193227" cy="283413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300009</xdr:colOff>
      <xdr:row>23</xdr:row>
      <xdr:rowOff>0</xdr:rowOff>
    </xdr:from>
    <xdr:to>
      <xdr:col>15</xdr:col>
      <xdr:colOff>493236</xdr:colOff>
      <xdr:row>23</xdr:row>
      <xdr:rowOff>155946</xdr:rowOff>
    </xdr:to>
    <xdr:sp macro="" textlink="">
      <xdr:nvSpPr>
        <xdr:cNvPr id="6" name="Ylänuoli 1">
          <a:extLst>
            <a:ext uri="{FF2B5EF4-FFF2-40B4-BE49-F238E27FC236}">
              <a16:creationId xmlns:a16="http://schemas.microsoft.com/office/drawing/2014/main" id="{5B1880BE-28B6-4FAE-A59E-FEBFD5BDAAE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0800000">
          <a:off x="12295159" y="5085883"/>
          <a:ext cx="193227" cy="283413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>
    <xdr:from>
      <xdr:col>24</xdr:col>
      <xdr:colOff>337874</xdr:colOff>
      <xdr:row>23</xdr:row>
      <xdr:rowOff>0</xdr:rowOff>
    </xdr:from>
    <xdr:to>
      <xdr:col>24</xdr:col>
      <xdr:colOff>531101</xdr:colOff>
      <xdr:row>23</xdr:row>
      <xdr:rowOff>143479</xdr:rowOff>
    </xdr:to>
    <xdr:sp macro="" textlink="">
      <xdr:nvSpPr>
        <xdr:cNvPr id="7" name="Ylänuoli 3">
          <a:extLst>
            <a:ext uri="{FF2B5EF4-FFF2-40B4-BE49-F238E27FC236}">
              <a16:creationId xmlns:a16="http://schemas.microsoft.com/office/drawing/2014/main" id="{9CB6E88F-1B9C-4FAF-934A-F957186BC19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0800000">
          <a:off x="20505474" y="5073416"/>
          <a:ext cx="193227" cy="283413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300009</xdr:colOff>
      <xdr:row>25</xdr:row>
      <xdr:rowOff>69383</xdr:rowOff>
    </xdr:from>
    <xdr:to>
      <xdr:col>15</xdr:col>
      <xdr:colOff>493236</xdr:colOff>
      <xdr:row>26</xdr:row>
      <xdr:rowOff>155946</xdr:rowOff>
    </xdr:to>
    <xdr:sp macro="" textlink="">
      <xdr:nvSpPr>
        <xdr:cNvPr id="10" name="Ylänuoli 1">
          <a:extLst>
            <a:ext uri="{FF2B5EF4-FFF2-40B4-BE49-F238E27FC236}">
              <a16:creationId xmlns:a16="http://schemas.microsoft.com/office/drawing/2014/main" id="{9E55FCDC-9FAA-47FD-B69D-464DA57E488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0800000">
          <a:off x="12295159" y="5085883"/>
          <a:ext cx="193227" cy="283413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>
    <xdr:from>
      <xdr:col>24</xdr:col>
      <xdr:colOff>337874</xdr:colOff>
      <xdr:row>25</xdr:row>
      <xdr:rowOff>56916</xdr:rowOff>
    </xdr:from>
    <xdr:to>
      <xdr:col>24</xdr:col>
      <xdr:colOff>531101</xdr:colOff>
      <xdr:row>26</xdr:row>
      <xdr:rowOff>143479</xdr:rowOff>
    </xdr:to>
    <xdr:sp macro="" textlink="">
      <xdr:nvSpPr>
        <xdr:cNvPr id="11" name="Ylänuoli 3">
          <a:extLst>
            <a:ext uri="{FF2B5EF4-FFF2-40B4-BE49-F238E27FC236}">
              <a16:creationId xmlns:a16="http://schemas.microsoft.com/office/drawing/2014/main" id="{92D75B88-A8BB-48C8-80FE-C17CCB3D6B6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0800000">
          <a:off x="20505474" y="5073416"/>
          <a:ext cx="193227" cy="283413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J&#228;rjestelyer&#228;%200,4%20%2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J&#228;rjestelyer&#228;n%20per&#228;lauta%200,33%20%25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Kehitt&#228;misohjelmaer&#228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ärjestelyerä 0,4 %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ärjestelyerän perälauta 0,33 %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ehittämisohjelmaerä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24A7337-68C9-4AAB-BC81-E42E38E19BD5}" name="Taulukko1" displayName="Taulukko1" ref="B33:F43" totalsRowShown="0" headerRowDxfId="84" tableBorderDxfId="83">
  <autoFilter ref="B33:F43" xr:uid="{D24A7337-68C9-4AAB-BC81-E42E38E19BD5}"/>
  <tableColumns count="5">
    <tableColumn id="1" xr3:uid="{CC2B79B3-9DFA-461D-B217-B72B6C730CC1}" name="Person" dataDxfId="82"/>
    <tableColumn id="2" xr3:uid="{11525493-09F0-430E-B493-2D4BF8450A94}" name="Höjning genom den lokala justeringspotten (0,4 %)" dataDxfId="81">
      <calculatedColumnFormula>'[1]Järjestelyerä 0,4 %'!Y34-'[1]Järjestelyerä 0,4 %'!P34</calculatedColumnFormula>
    </tableColumn>
    <tableColumn id="3" xr3:uid="{54A819E5-2F25-48E9-AC1D-3225AAF3CF89}" name="Höjning genom den lokala justeringspotten, stupstocken (0,33 %)" dataDxfId="80">
      <calculatedColumnFormula>'[2]Järjestelyerän perälauta 0,33 %'!Y34-'[2]Järjestelyerän perälauta 0,33 %'!P34</calculatedColumnFormula>
    </tableColumn>
    <tableColumn id="4" xr3:uid="{9F376BEF-0835-4670-9EBF-1BFBEB926DAB}" name="Höjning genom potten enligt löneutvecklingsprogrammet" dataDxfId="79">
      <calculatedColumnFormula>[3]Kehittämisohjelmaerä!Y37-[3]Kehittämisohjelmaerä!P37</calculatedColumnFormula>
    </tableColumn>
    <tableColumn id="5" xr3:uid="{F867DDAA-334A-42F8-BC3A-0C04811F833F}" name="Sammanlagt" dataDxfId="78">
      <calculatedColumnFormula>SUM(Taulukko1[[#This Row],[Höjning genom den lokala justeringspotten (0,4 %)]:[Höjning genom potten enligt löneutvecklingsprogrammet]])</calculatedColumnFormula>
    </tableColumn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2C2AB59-A161-496D-BAB3-42E7E78442EB}" name="Järjestelyerätaulukko" displayName="Järjestelyerätaulukko" ref="B33:Y43" totalsRowShown="0" headerRowDxfId="77" tableBorderDxfId="76">
  <autoFilter ref="B33:Y43" xr:uid="{E2C2AB59-A161-496D-BAB3-42E7E78442EB}"/>
  <tableColumns count="24">
    <tableColumn id="1" xr3:uid="{F3BEAF8A-B93D-4B56-A52B-C27C42E45473}" name="Person" dataDxfId="75"/>
    <tableColumn id="24" xr3:uid="{D205A415-4CD8-4C24-B928-65B3868C83CC}" name="Lönepunkt" dataDxfId="74"/>
    <tableColumn id="23" xr3:uid="{80205756-8930-43A1-A2C9-9C98102F469F}" name="Yrkes-beteckning " dataDxfId="73"/>
    <tableColumn id="2" xr3:uid="{C05D4C68-501F-49D2-A24D-D1EE7175166B}" name="Betalning" dataDxfId="72"/>
    <tableColumn id="3" xr3:uid="{29BA6D25-A20A-48E7-BE49-8E42E1ADA302}" name="Höjning av den uppgiftsrelaterade lönen" dataDxfId="71"/>
    <tableColumn id="4" xr3:uid="{A01E0B0D-B7ED-498A-82DD-75B41E12CB31}" name="Höjning av det individuella tillägget" dataDxfId="70"/>
    <tableColumn id="5" xr3:uid="{B0611038-635D-48B8-8DCD-F13DFFE3B738}" name="1. Uppgifts-relaterad lön" dataDxfId="69"/>
    <tableColumn id="6" xr3:uid="{45C57242-39D7-4566-B21A-1F4F14C4579B}" name="2. Individuellt tillägg" dataDxfId="68"/>
    <tableColumn id="7" xr3:uid="{696335A3-5538-4859-9F90-F36119513A5C}" name="3. Tilläggs-procent för arbetserfaren-het" dataDxfId="67"/>
    <tableColumn id="8" xr3:uid="{C0D52303-0EF8-4D8B-9CA4-008ECE288398}" name="4. Arbets-erfarenhets-tillägg, automatiskt tillägg (**)" dataDxfId="66">
      <calculatedColumnFormula>H34*(J34/100)</calculatedColumnFormula>
    </tableColumn>
    <tableColumn id="9" xr3:uid="{D805CA02-6688-4E30-BBBE-2A5A97DF90A1}" name="5. Övriga tillägg till den ordinarie lönen, icke-automatiska tillägg (****)" dataDxfId="65"/>
    <tableColumn id="10" xr3:uid="{099154E8-0397-4888-8340-03380E4C3980}" name="6. Ordinarie lön" dataDxfId="64">
      <calculatedColumnFormula>H34+I34+K34+L34</calculatedColumnFormula>
    </tableColumn>
    <tableColumn id="11" xr3:uid="{208E030A-E553-4C1C-BBD9-990784999F83}" name="7. Andra tillägg i euro än de som avses i punkt 5 (****)" dataDxfId="63"/>
    <tableColumn id="12" xr3:uid="{8D3A31AB-7EB0-437A-ADB6-7F20A40818AD}" name="8. Arbetstids-ersättningar, automatiska tillägg (***)" dataDxfId="62"/>
    <tableColumn id="13" xr3:uid="{A741F302-48FC-4B62-BFBD-6891521BD4D8}" name="9. Totallön" dataDxfId="61">
      <calculatedColumnFormula>SUM(M34:O34)</calculatedColumnFormula>
    </tableColumn>
    <tableColumn id="14" xr3:uid="{63475797-EF90-4F99-8013-4575CB5CE11A}" name="11. Uppgifts-relaterad lön" dataDxfId="60">
      <calculatedColumnFormula>H34+F34</calculatedColumnFormula>
    </tableColumn>
    <tableColumn id="15" xr3:uid="{CDB3AEED-93B1-44B6-A5D1-43ADBAB176EC}" name="12. Individuellt tillägg" dataDxfId="59">
      <calculatedColumnFormula>I34+G34</calculatedColumnFormula>
    </tableColumn>
    <tableColumn id="16" xr3:uid="{4F11FA97-8807-497C-86D1-C5C2EA8CEA81}" name="13. Tilläggs-procent för arbetserfaren-het" dataDxfId="58">
      <calculatedColumnFormula>J34</calculatedColumnFormula>
    </tableColumn>
    <tableColumn id="17" xr3:uid="{19C62708-932A-43AF-A786-B0AB4EE089D2}" name="14. Arbets-erfarenhets-tillägg, automatiskt tillägg (**)" dataDxfId="57">
      <calculatedColumnFormula>Q34*(S34/100)</calculatedColumnFormula>
    </tableColumn>
    <tableColumn id="18" xr3:uid="{9F365EEE-6FB9-435D-B320-BBD0C203D808}" name="15. Övriga tillägg till den ordinarie lönen, icke-automatiska tillägg (****)" dataDxfId="56">
      <calculatedColumnFormula>L34</calculatedColumnFormula>
    </tableColumn>
    <tableColumn id="19" xr3:uid="{9B147136-B23F-443D-A783-28CAE9C00C21}" name="16. Ordinarie lön" dataDxfId="55">
      <calculatedColumnFormula>Q34+R34+T34+U34</calculatedColumnFormula>
    </tableColumn>
    <tableColumn id="20" xr3:uid="{07B4E435-B886-4564-AF3C-DA68BB899FFD}" name="17. Andra tillägg i euro än de som avses i punkt 5 (****)" dataDxfId="54">
      <calculatedColumnFormula>N34</calculatedColumnFormula>
    </tableColumn>
    <tableColumn id="21" xr3:uid="{C1D6DE30-F53E-4BFB-AFC3-1B4A33811F8E}" name="18. Arbetstids-ersättningar, automatiska tillägg (***)" dataDxfId="53">
      <calculatedColumnFormula>(V34/M34*O34)</calculatedColumnFormula>
    </tableColumn>
    <tableColumn id="22" xr3:uid="{7F951D85-3CE2-48DB-9AA9-AAA6860B39BF}" name="19. Totallön" dataDxfId="52">
      <calculatedColumnFormula>SUM(V34:X34)</calculatedColumnFormula>
    </tableColumn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A075AD0-2B25-43A4-A578-6F5644EB9052}" name="Järjestelyerätaulukko11" displayName="Järjestelyerätaulukko11" ref="B33:Y43" totalsRowShown="0" headerRowDxfId="51" tableBorderDxfId="50">
  <autoFilter ref="B33:Y43" xr:uid="{0A075AD0-2B25-43A4-A578-6F5644EB9052}"/>
  <tableColumns count="24">
    <tableColumn id="1" xr3:uid="{D1E1B137-205B-406E-B6B2-0BA39B6C91CA}" name="Person" dataDxfId="49"/>
    <tableColumn id="23" xr3:uid="{246C6EC5-7607-4317-AD8E-FCE0BCF9FF1A}" name="Lönepunkt" dataDxfId="48"/>
    <tableColumn id="24" xr3:uid="{C36FEE15-8310-4859-B2BA-F17A88893B8F}" name="Yrkes-beteckning" dataDxfId="47"/>
    <tableColumn id="2" xr3:uid="{BCC748EF-6CFD-48A3-AA58-13133D0E0FF6}" name="Betalning" dataDxfId="46"/>
    <tableColumn id="3" xr3:uid="{885091EA-5FD1-4C95-947C-E9E04E6C7C80}" name="Höjning av den uppgiftsrelaterade lönen" dataDxfId="45"/>
    <tableColumn id="4" xr3:uid="{EA2CE7CD-EAD8-4A5A-B72B-FCFE597E87B4}" name="Höjning av det individuella tillägget" dataDxfId="44"/>
    <tableColumn id="5" xr3:uid="{F0132A17-AEE6-414A-8005-280E7D36118E}" name="1. Uppgifts-relaterad lön" dataDxfId="43"/>
    <tableColumn id="6" xr3:uid="{5646EABA-83A1-40D7-B5F6-26FFE4192943}" name="2. Individuellt tillägg" dataDxfId="42"/>
    <tableColumn id="7" xr3:uid="{AF747D2A-370D-4B9F-9656-6FD2051003D2}" name="3. Tilläggs-procent för arbetserfaren-het" dataDxfId="41"/>
    <tableColumn id="8" xr3:uid="{CC8F44B6-9643-4525-98F0-2067A99541E9}" name="4. Arbets-erfarenhets-tillägg, automatiskt tillägg (**)" dataDxfId="40">
      <calculatedColumnFormula>H34*(J34/100)</calculatedColumnFormula>
    </tableColumn>
    <tableColumn id="9" xr3:uid="{69B26D17-D35D-4C71-B53C-620CDB512DA3}" name="5. Övriga tillägg till den ordinarie lönen, icke-automatiska tillägg (****)" dataDxfId="39"/>
    <tableColumn id="10" xr3:uid="{644482AF-73BC-451C-83B6-792DB2CC63A1}" name="6. Ordinarie lön" dataDxfId="38">
      <calculatedColumnFormula>H34+I34+K34+L34</calculatedColumnFormula>
    </tableColumn>
    <tableColumn id="11" xr3:uid="{547E4EC4-9D90-49B1-A244-3074922F91B8}" name="7. Andra tillägg i euro än de som avses i punkt 5 (****)" dataDxfId="37"/>
    <tableColumn id="12" xr3:uid="{37EF4A13-B2AE-46B2-AD4E-B13F55F18F93}" name="8. Arbetstids-ersättningar, automatiska tillägg (***)" dataDxfId="36"/>
    <tableColumn id="13" xr3:uid="{B08DA229-18F6-4782-A1DB-15C8267664FA}" name="9. Totallön" dataDxfId="35">
      <calculatedColumnFormula>SUM(M34:O34)</calculatedColumnFormula>
    </tableColumn>
    <tableColumn id="14" xr3:uid="{448E78DE-99D2-4734-A7BC-99FCBEBA75C4}" name="11. Uppgifts-relaterad lön" dataDxfId="34">
      <calculatedColumnFormula>H34+F34</calculatedColumnFormula>
    </tableColumn>
    <tableColumn id="15" xr3:uid="{447CF34B-736F-4B47-90B7-8B484C77A68F}" name="12. Individuellt tillägg" dataDxfId="33">
      <calculatedColumnFormula>I34+G34</calculatedColumnFormula>
    </tableColumn>
    <tableColumn id="16" xr3:uid="{39F199DD-B7CD-42CE-BCB3-C720D00C6319}" name="13. Tilläggs-procent för arbetserfaren-het" dataDxfId="32">
      <calculatedColumnFormula>J34</calculatedColumnFormula>
    </tableColumn>
    <tableColumn id="17" xr3:uid="{EF40F010-8D50-4BB7-AD2E-9DB876DC1763}" name="14. Arbets-erfarenhets-tillägg, automatiskt tillägg (**)" dataDxfId="31">
      <calculatedColumnFormula>Q34*(S34/100)</calculatedColumnFormula>
    </tableColumn>
    <tableColumn id="18" xr3:uid="{916A8042-29E5-495E-85D5-E50E3D90B846}" name="15. Övriga tillägg till den ordinarie lönen, icke-automatiska tillägg (****)" dataDxfId="30">
      <calculatedColumnFormula>L34</calculatedColumnFormula>
    </tableColumn>
    <tableColumn id="19" xr3:uid="{CDDAB9F5-9BCD-4CAD-A052-6F581B14DD1B}" name="16. Ordinarie lön" dataDxfId="29">
      <calculatedColumnFormula>Q34+R34+T34+U34</calculatedColumnFormula>
    </tableColumn>
    <tableColumn id="20" xr3:uid="{1A1FA795-583B-4029-AB16-E078890D8F5B}" name="17. Andra tillägg i euro än de som avses i punkt 5 (****)" dataDxfId="28">
      <calculatedColumnFormula>N34</calculatedColumnFormula>
    </tableColumn>
    <tableColumn id="21" xr3:uid="{492CB0EA-BE98-4FA9-ADAF-905C239A91F8}" name="18. Arbetstids-ersättningar, automatiska tillägg (***)" dataDxfId="27">
      <calculatedColumnFormula>(V34/M34*O34)</calculatedColumnFormula>
    </tableColumn>
    <tableColumn id="22" xr3:uid="{A6E55260-1BAC-4B75-B88D-36E217BFD941}" name="19. Totallön" dataDxfId="26">
      <calculatedColumnFormula>SUM(V34:X34)</calculatedColumnFormula>
    </tableColumn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B35A76B-55C0-4D1C-8193-C0CEF0AEF967}" name="Järjestelyerätaulukko1113" displayName="Järjestelyerätaulukko1113" ref="B36:Y46" totalsRowShown="0" headerRowDxfId="25" tableBorderDxfId="24">
  <autoFilter ref="B36:Y46" xr:uid="{0B35A76B-55C0-4D1C-8193-C0CEF0AEF967}"/>
  <tableColumns count="24">
    <tableColumn id="1" xr3:uid="{B5C65B38-BF42-4BFE-8C39-7EF2058DC74F}" name="Person" dataDxfId="23"/>
    <tableColumn id="23" xr3:uid="{D8CD5539-F1C5-41BB-B37B-D6DB8A4337BD}" name="Lönepunkt" dataDxfId="22"/>
    <tableColumn id="24" xr3:uid="{2EED920A-B1A1-4233-9FD2-4FEF558F311F}" name="Yrkes-beteckning" dataDxfId="21"/>
    <tableColumn id="2" xr3:uid="{7A45AE49-BAA9-4250-9C28-6036C4EDA7CB}" name="Betalning" dataDxfId="20"/>
    <tableColumn id="3" xr3:uid="{8FAB2CA0-5544-476E-A388-F1571D99FD38}" name="Höjning av den uppgiftsrelaterade lönen" dataDxfId="19"/>
    <tableColumn id="4" xr3:uid="{637D6839-0B96-4AB0-9541-9AC9D7C343B2}" name="Höjning av det individuella tillägget" dataDxfId="18"/>
    <tableColumn id="5" xr3:uid="{19B3DA52-F1A3-49F2-B55C-E7CB0B3401E7}" name="1. Uppgifts-relaterad lön" dataDxfId="17"/>
    <tableColumn id="6" xr3:uid="{4714A1A7-D311-48B5-886C-AAD90411E6E7}" name="2. Individuellt tillägg" dataDxfId="16"/>
    <tableColumn id="7" xr3:uid="{7251885E-0EAD-486E-8995-08BF1F756DB0}" name="3. Tilläggs-procent för arbetserfaren-het" dataDxfId="15"/>
    <tableColumn id="8" xr3:uid="{67D4327E-EF9C-49FE-BC2B-55CE992FEC40}" name="4. Arbets-erfarenhets-tillägg, automatiskt tillägg (**)" dataDxfId="14">
      <calculatedColumnFormula>H37*(J37/100)</calculatedColumnFormula>
    </tableColumn>
    <tableColumn id="9" xr3:uid="{B0872009-EDFB-497E-8B15-7348B823E67B}" name="5. Övriga tillägg till den ordinarie lönen, icke-automatiska tillägg (****)" dataDxfId="13"/>
    <tableColumn id="10" xr3:uid="{D5257E11-2BC2-42A1-8F5D-E56A27764119}" name="6. Ordinarie lön" dataDxfId="12">
      <calculatedColumnFormula>H37+I37+K37+L37</calculatedColumnFormula>
    </tableColumn>
    <tableColumn id="11" xr3:uid="{EA09D11A-4450-4A45-9F49-E90CE584C9BB}" name="7. Andra tillägg i euro än de som avses i punkt 5 (****)" dataDxfId="11"/>
    <tableColumn id="12" xr3:uid="{882FBAC8-868F-451D-AABA-AE4B4C2EFFC0}" name="8. Arbetstids-ersättningar, automatiska tillägg (***)" dataDxfId="10"/>
    <tableColumn id="13" xr3:uid="{6FE3A3F1-4000-4B65-9DD5-5A3C0AD561C0}" name="9. Totallön" dataDxfId="9">
      <calculatedColumnFormula>SUM(M37:O37)</calculatedColumnFormula>
    </tableColumn>
    <tableColumn id="14" xr3:uid="{7346EBE9-7DAE-459E-AA76-6E815133F2BB}" name="11. Uppgifts-relaterad lön" dataDxfId="8">
      <calculatedColumnFormula>H37+F37</calculatedColumnFormula>
    </tableColumn>
    <tableColumn id="15" xr3:uid="{2D4C6F66-AB76-41E9-862C-5F6E4B40A6C8}" name="12. Individuellt tillägg" dataDxfId="7">
      <calculatedColumnFormula>I37+G37</calculatedColumnFormula>
    </tableColumn>
    <tableColumn id="16" xr3:uid="{9B18F0C2-FD6D-4FE0-89BC-5EF547E8B8F8}" name="13. Tilläggs-procent för arbetserfaren-het" dataDxfId="6">
      <calculatedColumnFormula>J37</calculatedColumnFormula>
    </tableColumn>
    <tableColumn id="17" xr3:uid="{BAC2C12A-DFB9-4492-BF81-544D04A06F2B}" name="14. Arbets-erfarenhets-tillägg, automatiskt tillägg (**)" dataDxfId="5">
      <calculatedColumnFormula>Q37*(S37/100)</calculatedColumnFormula>
    </tableColumn>
    <tableColumn id="18" xr3:uid="{6CA7E85D-0936-48CA-92E9-952DF0A4A1A8}" name="15. Övriga tillägg till den ordinarie lönen, icke-automatiska tillägg (****)" dataDxfId="4">
      <calculatedColumnFormula>L37</calculatedColumnFormula>
    </tableColumn>
    <tableColumn id="19" xr3:uid="{BF31C6C4-47E2-4CAF-9B69-0F62E22F6102}" name="16. Ordinarie lön" dataDxfId="3">
      <calculatedColumnFormula>Q37+R37+T37+U37</calculatedColumnFormula>
    </tableColumn>
    <tableColumn id="20" xr3:uid="{BBB20F29-2E52-4FF8-BE82-B2A8A9B6808F}" name="17. Andra tillägg i euro än de som avses i punkt 5 (****)" dataDxfId="2">
      <calculatedColumnFormula>N37</calculatedColumnFormula>
    </tableColumn>
    <tableColumn id="21" xr3:uid="{882819A2-8F86-4A30-9CFE-946C0F0E8841}" name="18. Arbetstids-ersättningar, automatiska tillägg (***)" dataDxfId="1">
      <calculatedColumnFormula>(V37/M37*O37)</calculatedColumnFormula>
    </tableColumn>
    <tableColumn id="22" xr3:uid="{F21D6F3E-8B43-4C04-AD7B-BAF224B08C1E}" name="19. Totallön" dataDxfId="0">
      <calculatedColumnFormula>SUM(V37:X37)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kt.fi/sopimukset/ohjeet/hyvtes/hyvinvointialan-sopimuskorotukset-2024-2025" TargetMode="External"/><Relationship Id="rId1" Type="http://schemas.openxmlformats.org/officeDocument/2006/relationships/hyperlink" Target="https://www.kt.fi/sopimukset/ohjeet/kvtes/kunta-alan-sopimuskorotukset-2024-2025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kt.fi/sopimukset/ohjeet/hyvtes/hyvinvointialan-sopimuskorotukset-2024-2025" TargetMode="External"/><Relationship Id="rId1" Type="http://schemas.openxmlformats.org/officeDocument/2006/relationships/hyperlink" Target="https://www.kt.fi/sopimukset/ohjeet/kvtes/kunta-alan-sopimuskorotukset-2024-2025" TargetMode="External"/><Relationship Id="rId5" Type="http://schemas.openxmlformats.org/officeDocument/2006/relationships/table" Target="../tables/table4.xm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F879D-3419-426C-BADC-06CBDA6A58A7}">
  <dimension ref="A1:L43"/>
  <sheetViews>
    <sheetView tabSelected="1" zoomScaleNormal="100" workbookViewId="0"/>
  </sheetViews>
  <sheetFormatPr defaultRowHeight="13.2" x14ac:dyDescent="0.25"/>
  <cols>
    <col min="1" max="1" width="8.88671875" customWidth="1"/>
    <col min="2" max="2" width="25" customWidth="1"/>
    <col min="3" max="3" width="41.109375" customWidth="1"/>
    <col min="4" max="4" width="57.109375" customWidth="1"/>
    <col min="5" max="5" width="31.6640625" customWidth="1"/>
    <col min="6" max="6" width="14.44140625" customWidth="1"/>
  </cols>
  <sheetData>
    <row r="1" spans="1:12" x14ac:dyDescent="0.25">
      <c r="A1" s="5" t="s">
        <v>0</v>
      </c>
      <c r="B1" s="2"/>
      <c r="C1" s="2"/>
      <c r="D1" s="2"/>
      <c r="E1" s="2"/>
      <c r="F1" s="2"/>
      <c r="G1" s="2"/>
    </row>
    <row r="2" spans="1:12" x14ac:dyDescent="0.25">
      <c r="A2" s="121" t="s">
        <v>1</v>
      </c>
      <c r="B2" s="2"/>
      <c r="C2" s="2"/>
      <c r="D2" s="2"/>
      <c r="E2" s="2"/>
      <c r="F2" s="2"/>
      <c r="G2" s="2"/>
    </row>
    <row r="4" spans="1:12" ht="21" x14ac:dyDescent="0.4">
      <c r="A4" s="7" t="s">
        <v>2</v>
      </c>
      <c r="B4" s="2"/>
      <c r="C4" s="2"/>
      <c r="D4" s="2"/>
      <c r="E4" s="2"/>
      <c r="F4" s="2"/>
      <c r="G4" s="2"/>
    </row>
    <row r="5" spans="1:12" x14ac:dyDescent="0.25">
      <c r="B5" s="2"/>
      <c r="C5" s="2"/>
      <c r="D5" s="2"/>
      <c r="E5" s="2"/>
      <c r="F5" s="2"/>
      <c r="G5" s="2"/>
    </row>
    <row r="6" spans="1:12" ht="15.6" customHeight="1" x14ac:dyDescent="0.3">
      <c r="A6" s="38" t="s">
        <v>3</v>
      </c>
      <c r="B6" s="2"/>
      <c r="C6" s="2"/>
      <c r="D6" s="2"/>
      <c r="E6" s="2"/>
      <c r="F6" s="2"/>
      <c r="G6" s="2"/>
    </row>
    <row r="7" spans="1:12" ht="15.6" customHeight="1" x14ac:dyDescent="0.25">
      <c r="A7" s="122" t="s">
        <v>4</v>
      </c>
      <c r="B7" s="45"/>
      <c r="C7" s="45"/>
      <c r="D7" s="45"/>
      <c r="E7" s="45"/>
      <c r="F7" s="45"/>
      <c r="G7" s="45"/>
      <c r="H7" s="45"/>
      <c r="I7" s="45"/>
      <c r="J7" s="45"/>
      <c r="K7" s="45"/>
    </row>
    <row r="8" spans="1:12" ht="15.6" x14ac:dyDescent="0.25">
      <c r="A8" s="122" t="s">
        <v>5</v>
      </c>
      <c r="B8" s="45"/>
      <c r="C8" s="45"/>
      <c r="D8" s="45"/>
      <c r="E8" s="45"/>
      <c r="F8" s="45"/>
      <c r="G8" s="45"/>
      <c r="H8" s="45"/>
      <c r="I8" s="45"/>
      <c r="J8" s="45"/>
      <c r="K8" s="45"/>
    </row>
    <row r="9" spans="1:12" ht="15.6" x14ac:dyDescent="0.3">
      <c r="A9" s="39" t="s">
        <v>6</v>
      </c>
      <c r="C9" s="2"/>
      <c r="D9" s="2"/>
      <c r="E9" s="2"/>
      <c r="F9" s="2"/>
      <c r="G9" s="2"/>
    </row>
    <row r="10" spans="1:12" x14ac:dyDescent="0.25">
      <c r="A10" s="111" t="s">
        <v>7</v>
      </c>
      <c r="D10" s="2"/>
      <c r="E10" s="2"/>
      <c r="F10" s="2"/>
      <c r="G10" s="2"/>
    </row>
    <row r="11" spans="1:12" x14ac:dyDescent="0.25">
      <c r="A11" s="111" t="s">
        <v>8</v>
      </c>
      <c r="D11" s="2"/>
      <c r="E11" s="2"/>
      <c r="F11" s="2"/>
      <c r="G11" s="2"/>
    </row>
    <row r="12" spans="1:12" ht="15.6" x14ac:dyDescent="0.3">
      <c r="A12" s="37"/>
      <c r="B12" s="2"/>
      <c r="C12" s="2"/>
      <c r="D12" s="2"/>
      <c r="E12" s="2"/>
      <c r="F12" s="2"/>
      <c r="G12" s="2"/>
    </row>
    <row r="13" spans="1:12" ht="15.6" customHeight="1" x14ac:dyDescent="0.3">
      <c r="A13" s="38" t="s">
        <v>9</v>
      </c>
      <c r="B13" s="2"/>
      <c r="C13" s="2"/>
      <c r="D13" s="2"/>
      <c r="E13" s="2"/>
      <c r="F13" s="2"/>
      <c r="G13" s="2"/>
      <c r="L13" s="6"/>
    </row>
    <row r="14" spans="1:12" ht="15.6" x14ac:dyDescent="0.25">
      <c r="A14" s="43" t="s">
        <v>10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</row>
    <row r="15" spans="1:12" ht="15.6" x14ac:dyDescent="0.25">
      <c r="A15" s="43" t="s">
        <v>11</v>
      </c>
      <c r="B15" s="40"/>
      <c r="C15" s="40"/>
      <c r="D15" s="40"/>
      <c r="E15" s="40"/>
    </row>
    <row r="16" spans="1:12" ht="15.45" customHeight="1" x14ac:dyDescent="0.3">
      <c r="A16" s="39" t="s">
        <v>12</v>
      </c>
      <c r="L16" s="6"/>
    </row>
    <row r="17" spans="1:12" ht="15.45" customHeight="1" x14ac:dyDescent="0.25">
      <c r="A17" s="122" t="s">
        <v>13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6"/>
    </row>
    <row r="18" spans="1:12" ht="15.45" customHeight="1" thickBot="1" x14ac:dyDescent="0.3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6"/>
    </row>
    <row r="19" spans="1:12" ht="15.45" hidden="1" customHeight="1" x14ac:dyDescent="0.25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6"/>
    </row>
    <row r="20" spans="1:12" ht="15.45" hidden="1" customHeight="1" x14ac:dyDescent="0.25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6"/>
    </row>
    <row r="21" spans="1:12" ht="15.45" hidden="1" customHeight="1" x14ac:dyDescent="0.25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6"/>
    </row>
    <row r="22" spans="1:12" ht="15.45" hidden="1" customHeight="1" x14ac:dyDescent="0.25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6"/>
    </row>
    <row r="23" spans="1:12" ht="16.5" hidden="1" customHeight="1" x14ac:dyDescent="0.2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6"/>
    </row>
    <row r="24" spans="1:12" ht="15.45" hidden="1" customHeight="1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6"/>
    </row>
    <row r="25" spans="1:12" ht="15" hidden="1" x14ac:dyDescent="0.25">
      <c r="C25" s="2"/>
      <c r="D25" s="2"/>
      <c r="E25" s="2"/>
      <c r="F25" s="2"/>
      <c r="G25" s="2"/>
      <c r="L25" s="6"/>
    </row>
    <row r="26" spans="1:12" ht="12.45" hidden="1" customHeight="1" x14ac:dyDescent="0.25"/>
    <row r="27" spans="1:12" ht="13.8" hidden="1" thickBot="1" x14ac:dyDescent="0.3"/>
    <row r="28" spans="1:12" ht="12.45" customHeight="1" x14ac:dyDescent="0.25">
      <c r="B28" s="132" t="s">
        <v>14</v>
      </c>
      <c r="C28" s="133"/>
      <c r="D28" s="133"/>
      <c r="E28" s="133"/>
      <c r="F28" s="134"/>
    </row>
    <row r="29" spans="1:12" ht="13.2" customHeight="1" thickBot="1" x14ac:dyDescent="0.3">
      <c r="B29" s="135"/>
      <c r="C29" s="136"/>
      <c r="D29" s="136"/>
      <c r="E29" s="136"/>
      <c r="F29" s="137"/>
    </row>
    <row r="30" spans="1:12" ht="3" customHeight="1" thickBot="1" x14ac:dyDescent="0.3">
      <c r="B30" s="58"/>
      <c r="C30" s="58"/>
      <c r="D30" s="58"/>
      <c r="E30" s="58"/>
      <c r="F30" s="58"/>
    </row>
    <row r="31" spans="1:12" ht="15.6" x14ac:dyDescent="0.3">
      <c r="B31" s="59" t="s">
        <v>15</v>
      </c>
      <c r="C31" s="60">
        <f>SUM(Taulukko1[Höjning genom den lokala justeringspotten (0,4 %)])</f>
        <v>123.41054157458166</v>
      </c>
      <c r="D31" s="60">
        <f>SUM(Taulukko1[Höjning genom den lokala justeringspotten, stupstocken (0,33 %)])</f>
        <v>102.1930452037725</v>
      </c>
      <c r="E31" s="60">
        <f>SUM(Taulukko1[Höjning genom potten enligt löneutvecklingsprogrammet])</f>
        <v>184.59338902047398</v>
      </c>
      <c r="F31" s="61">
        <f>SUM(Taulukko1[Sammanlagt])</f>
        <v>410.19697579882813</v>
      </c>
    </row>
    <row r="32" spans="1:12" ht="16.2" thickBot="1" x14ac:dyDescent="0.35">
      <c r="B32" s="62" t="s">
        <v>16</v>
      </c>
      <c r="C32" s="63">
        <f>C31/'Justeringspott 0,4 %'!P30*100</f>
        <v>0.39982680481624333</v>
      </c>
      <c r="D32" s="63">
        <f>D31/'Stupstocken för justeringspotte'!P30*100</f>
        <v>0.33108613103017076</v>
      </c>
      <c r="E32" s="63">
        <f>E31/'Pott enligt löneutvecklingsprog'!P33*100</f>
        <v>0.5980476544433162</v>
      </c>
      <c r="F32" s="64">
        <f>C32+D32+E32</f>
        <v>1.3289605902897303</v>
      </c>
    </row>
    <row r="33" spans="2:6" ht="26.4" x14ac:dyDescent="0.25">
      <c r="B33" s="54" t="s">
        <v>17</v>
      </c>
      <c r="C33" s="55" t="s">
        <v>18</v>
      </c>
      <c r="D33" s="56" t="s">
        <v>19</v>
      </c>
      <c r="E33" s="56" t="s">
        <v>20</v>
      </c>
      <c r="F33" s="57" t="s">
        <v>21</v>
      </c>
    </row>
    <row r="34" spans="2:6" x14ac:dyDescent="0.25">
      <c r="B34" s="15" t="s">
        <v>22</v>
      </c>
      <c r="C34" s="53">
        <f>'Justeringspott 0,4 %'!Y34-'Justeringspott 0,4 %'!P34</f>
        <v>24</v>
      </c>
      <c r="D34" s="53">
        <f>'Stupstocken för justeringspotte'!Y34-'Stupstocken för justeringspotte'!P34</f>
        <v>18</v>
      </c>
      <c r="E34" s="53">
        <f>'Pott enligt löneutvecklingsprog'!Y37-'Pott enligt löneutvecklingsprog'!P37</f>
        <v>49</v>
      </c>
      <c r="F34" s="53">
        <f>SUM(Taulukko1[[#This Row],[Höjning genom den lokala justeringspotten (0,4 %)]:[Höjning genom potten enligt löneutvecklingsprogrammet]])</f>
        <v>91</v>
      </c>
    </row>
    <row r="35" spans="2:6" x14ac:dyDescent="0.25">
      <c r="B35" s="15" t="s">
        <v>23</v>
      </c>
      <c r="C35" s="53">
        <f>'Justeringspott 0,4 %'!Y35-'Justeringspott 0,4 %'!P35</f>
        <v>15.761905956112969</v>
      </c>
      <c r="D35" s="53">
        <f>'Stupstocken för justeringspotte'!Y35-'Stupstocken för justeringspotte'!P35</f>
        <v>7.8809529780562571</v>
      </c>
      <c r="E35" s="53">
        <f>'Pott enligt löneutvecklingsprog'!Y38-'Pott enligt löneutvecklingsprog'!P38</f>
        <v>19.702382445140984</v>
      </c>
      <c r="F35" s="53">
        <f>SUM(Taulukko1[[#This Row],[Höjning genom den lokala justeringspotten (0,4 %)]:[Höjning genom potten enligt löneutvecklingsprogrammet]])</f>
        <v>43.34524137931021</v>
      </c>
    </row>
    <row r="36" spans="2:6" x14ac:dyDescent="0.25">
      <c r="B36" s="15" t="s">
        <v>24</v>
      </c>
      <c r="C36" s="53">
        <f>'Justeringspott 0,4 %'!Y36-'Justeringspott 0,4 %'!P36</f>
        <v>13.003526553280153</v>
      </c>
      <c r="D36" s="53">
        <f>'Stupstocken för justeringspotte'!Y36-'Stupstocken för justeringspotte'!P36</f>
        <v>9.7526449149600012</v>
      </c>
      <c r="E36" s="53">
        <f>'Pott enligt löneutvecklingsprog'!Y39-'Pott enligt löneutvecklingsprog'!P39</f>
        <v>18.421662617146922</v>
      </c>
      <c r="F36" s="53">
        <f>SUM(Taulukko1[[#This Row],[Höjning genom den lokala justeringspotten (0,4 %)]:[Höjning genom potten enligt löneutvecklingsprogrammet]])</f>
        <v>41.177834085387076</v>
      </c>
    </row>
    <row r="37" spans="2:6" x14ac:dyDescent="0.25">
      <c r="B37" s="15" t="s">
        <v>25</v>
      </c>
      <c r="C37" s="53">
        <f>'Justeringspott 0,4 %'!Y37-'Justeringspott 0,4 %'!P37</f>
        <v>13.813754940711533</v>
      </c>
      <c r="D37" s="53">
        <f>'Stupstocken för justeringspotte'!Y37-'Stupstocken för justeringspotte'!P37</f>
        <v>10.360316205533309</v>
      </c>
      <c r="E37" s="53">
        <f>'Pott enligt löneutvecklingsprog'!Y40-'Pott enligt löneutvecklingsprog'!P40</f>
        <v>19.569486166008119</v>
      </c>
      <c r="F37" s="53">
        <f>SUM(Taulukko1[[#This Row],[Höjning genom den lokala justeringspotten (0,4 %)]:[Höjning genom potten enligt löneutvecklingsprogrammet]])</f>
        <v>43.74355731225296</v>
      </c>
    </row>
    <row r="38" spans="2:6" x14ac:dyDescent="0.25">
      <c r="B38" s="15" t="s">
        <v>26</v>
      </c>
      <c r="C38" s="53">
        <f>'Justeringspott 0,4 %'!Y38-'Justeringspott 0,4 %'!P38</f>
        <v>13.111111111111313</v>
      </c>
      <c r="D38" s="53">
        <f>'Stupstocken för justeringspotte'!Y38-'Stupstocken för justeringspotte'!P38</f>
        <v>9.8333333333334849</v>
      </c>
      <c r="E38" s="53">
        <f>'Pott enligt löneutvecklingsprog'!Y41-'Pott enligt löneutvecklingsprog'!P41</f>
        <v>18.574074074073906</v>
      </c>
      <c r="F38" s="53">
        <f>SUM(Taulukko1[[#This Row],[Höjning genom den lokala justeringspotten (0,4 %)]:[Höjning genom potten enligt löneutvecklingsprogrammet]])</f>
        <v>41.518518518518704</v>
      </c>
    </row>
    <row r="39" spans="2:6" x14ac:dyDescent="0.25">
      <c r="B39" s="15" t="s">
        <v>27</v>
      </c>
      <c r="C39" s="53">
        <f>'Justeringspott 0,4 %'!Y39-'Justeringspott 0,4 %'!P39</f>
        <v>19.160243013365744</v>
      </c>
      <c r="D39" s="53">
        <f>'Stupstocken för justeringspotte'!Y39-'Stupstocken för justeringspotte'!P39</f>
        <v>13.704592952612074</v>
      </c>
      <c r="E39" s="53">
        <f>'Pott enligt löneutvecklingsprog'!Y42-'Pott enligt löneutvecklingsprog'!P42</f>
        <v>10.605783718104249</v>
      </c>
      <c r="F39" s="53">
        <f>SUM(Taulukko1[[#This Row],[Höjning genom den lokala justeringspotten (0,4 %)]:[Höjning genom potten enligt löneutvecklingsprogrammet]])</f>
        <v>43.470619684082067</v>
      </c>
    </row>
    <row r="40" spans="2:6" x14ac:dyDescent="0.25">
      <c r="B40" s="15" t="s">
        <v>28</v>
      </c>
      <c r="C40" s="53">
        <f>'Justeringspott 0,4 %'!Y40-'Justeringspott 0,4 %'!P40</f>
        <v>7</v>
      </c>
      <c r="D40" s="53">
        <f>'Stupstocken för justeringspotte'!Y40-'Stupstocken för justeringspotte'!P40</f>
        <v>7</v>
      </c>
      <c r="E40" s="53">
        <f>'Pott enligt löneutvecklingsprog'!Y43-'Pott enligt löneutvecklingsprog'!P43</f>
        <v>9</v>
      </c>
      <c r="F40" s="53">
        <f>SUM(Taulukko1[[#This Row],[Höjning genom den lokala justeringspotten (0,4 %)]:[Höjning genom potten enligt löneutvecklingsprogrammet]])</f>
        <v>23</v>
      </c>
    </row>
    <row r="41" spans="2:6" x14ac:dyDescent="0.25">
      <c r="B41" s="15" t="s">
        <v>29</v>
      </c>
      <c r="C41" s="53">
        <f>'Justeringspott 0,4 %'!Y41-'Justeringspott 0,4 %'!P41</f>
        <v>7.5599999999999454</v>
      </c>
      <c r="D41" s="53">
        <f>'Stupstocken för justeringspotte'!Y41-'Stupstocken för justeringspotte'!P41</f>
        <v>7.5599999999999454</v>
      </c>
      <c r="E41" s="53">
        <f>'Pott enligt löneutvecklingsprog'!Y44-'Pott enligt löneutvecklingsprog'!P44</f>
        <v>9.7199999999997999</v>
      </c>
      <c r="F41" s="53">
        <f>SUM(Taulukko1[[#This Row],[Höjning genom den lokala justeringspotten (0,4 %)]:[Höjning genom potten enligt löneutvecklingsprogrammet]])</f>
        <v>24.839999999999691</v>
      </c>
    </row>
    <row r="42" spans="2:6" x14ac:dyDescent="0.25">
      <c r="B42" s="15" t="s">
        <v>30</v>
      </c>
      <c r="C42" s="53">
        <f>'Justeringspott 0,4 %'!Y42-'Justeringspott 0,4 %'!P42</f>
        <v>0</v>
      </c>
      <c r="D42" s="53">
        <f>'Stupstocken för justeringspotte'!Y42-'Stupstocken för justeringspotte'!P42</f>
        <v>12.101204819277427</v>
      </c>
      <c r="E42" s="53">
        <f>'Pott enligt löneutvecklingsprog'!Y45-'Pott enligt löneutvecklingsprog'!P45</f>
        <v>0</v>
      </c>
      <c r="F42" s="53">
        <f>SUM(Taulukko1[[#This Row],[Höjning genom den lokala justeringspotten (0,4 %)]:[Höjning genom potten enligt löneutvecklingsprogrammet]])</f>
        <v>12.101204819277427</v>
      </c>
    </row>
    <row r="43" spans="2:6" x14ac:dyDescent="0.25">
      <c r="B43" s="15" t="s">
        <v>31</v>
      </c>
      <c r="C43" s="53">
        <f>'Justeringspott 0,4 %'!Y43-'Justeringspott 0,4 %'!P43</f>
        <v>10</v>
      </c>
      <c r="D43" s="53">
        <f>'Stupstocken för justeringspotte'!Y43-'Stupstocken för justeringspotte'!P43</f>
        <v>6</v>
      </c>
      <c r="E43" s="53">
        <f>'Pott enligt löneutvecklingsprog'!Y46-'Pott enligt löneutvecklingsprog'!P46</f>
        <v>30</v>
      </c>
      <c r="F43" s="53">
        <f>SUM(Taulukko1[[#This Row],[Höjning genom den lokala justeringspotten (0,4 %)]:[Höjning genom potten enligt löneutvecklingsprogrammet]])</f>
        <v>46</v>
      </c>
    </row>
  </sheetData>
  <mergeCells count="1">
    <mergeCell ref="B28:F29"/>
  </mergeCells>
  <phoneticPr fontId="1" type="noConversion"/>
  <hyperlinks>
    <hyperlink ref="A10" r:id="rId1" xr:uid="{9AEC4A09-01F8-4EB8-B403-C2F4A00840ED}"/>
    <hyperlink ref="A11" r:id="rId2" xr:uid="{EB738289-6742-4E28-BFB8-FC327BBDDEAA}"/>
  </hyperlinks>
  <pageMargins left="0.7" right="0.7" top="0.75" bottom="0.75" header="0.3" footer="0.3"/>
  <pageSetup paperSize="0" orientation="portrait"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D7894-81DF-4599-9999-97E46C4C5763}">
  <dimension ref="A1:Z43"/>
  <sheetViews>
    <sheetView topLeftCell="A3" zoomScaleNormal="100" workbookViewId="0">
      <selection activeCell="Y34" sqref="F34:Y43"/>
    </sheetView>
  </sheetViews>
  <sheetFormatPr defaultRowHeight="13.2" x14ac:dyDescent="0.25"/>
  <cols>
    <col min="2" max="3" width="10.33203125" customWidth="1"/>
    <col min="4" max="4" width="11.33203125" customWidth="1"/>
    <col min="5" max="5" width="9.6640625" customWidth="1"/>
    <col min="6" max="7" width="17" customWidth="1"/>
    <col min="8" max="9" width="13" customWidth="1"/>
    <col min="10" max="10" width="14.33203125" customWidth="1"/>
    <col min="11" max="12" width="13" customWidth="1"/>
    <col min="13" max="13" width="13.6640625" customWidth="1"/>
    <col min="14" max="17" width="13" customWidth="1"/>
    <col min="18" max="18" width="14" customWidth="1"/>
    <col min="19" max="19" width="14.88671875" customWidth="1"/>
    <col min="20" max="21" width="13" customWidth="1"/>
    <col min="22" max="22" width="14.109375" customWidth="1"/>
    <col min="23" max="27" width="13" customWidth="1"/>
  </cols>
  <sheetData>
    <row r="1" spans="1:17" x14ac:dyDescent="0.25">
      <c r="A1" s="5" t="s">
        <v>0</v>
      </c>
      <c r="B1" s="2"/>
      <c r="C1" s="2"/>
      <c r="D1" s="2"/>
      <c r="E1" s="2"/>
      <c r="F1" s="2"/>
      <c r="G1" s="2"/>
      <c r="H1" s="2"/>
      <c r="I1" s="2"/>
    </row>
    <row r="2" spans="1:17" ht="75" customHeight="1" x14ac:dyDescent="0.25">
      <c r="B2" s="2"/>
      <c r="C2" s="2"/>
      <c r="D2" s="2"/>
      <c r="E2" s="2"/>
      <c r="F2" s="2"/>
      <c r="G2" s="2"/>
      <c r="H2" s="2"/>
      <c r="I2" s="2"/>
    </row>
    <row r="3" spans="1:17" ht="21" x14ac:dyDescent="0.4">
      <c r="A3" s="7" t="s">
        <v>32</v>
      </c>
      <c r="B3" s="2"/>
      <c r="C3" s="2"/>
      <c r="D3" s="2"/>
      <c r="E3" s="2"/>
      <c r="F3" s="2"/>
      <c r="G3" s="2"/>
      <c r="H3" s="2"/>
      <c r="I3" s="2"/>
    </row>
    <row r="4" spans="1:17" x14ac:dyDescent="0.25">
      <c r="B4" s="2"/>
      <c r="C4" s="2"/>
      <c r="D4" s="2"/>
      <c r="E4" s="2"/>
      <c r="F4" s="2"/>
      <c r="G4" s="2"/>
      <c r="H4" s="2"/>
      <c r="I4" s="2"/>
    </row>
    <row r="5" spans="1:17" ht="17.399999999999999" x14ac:dyDescent="0.3">
      <c r="A5" s="38" t="s">
        <v>33</v>
      </c>
      <c r="B5" s="2"/>
      <c r="C5" s="2"/>
      <c r="D5" s="2"/>
      <c r="E5" s="2"/>
      <c r="F5" s="2"/>
      <c r="G5" s="2"/>
      <c r="H5" s="2"/>
      <c r="I5" s="2"/>
    </row>
    <row r="6" spans="1:17" ht="51.45" customHeight="1" x14ac:dyDescent="0.25">
      <c r="A6" s="139" t="s">
        <v>34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</row>
    <row r="7" spans="1:17" ht="33" customHeight="1" x14ac:dyDescent="0.25">
      <c r="A7" s="139" t="s">
        <v>35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</row>
    <row r="8" spans="1:17" ht="15.6" x14ac:dyDescent="0.3">
      <c r="A8" s="39" t="s">
        <v>36</v>
      </c>
      <c r="E8" s="2"/>
      <c r="F8" s="2"/>
      <c r="G8" s="2"/>
      <c r="H8" s="2"/>
      <c r="I8" s="2"/>
    </row>
    <row r="9" spans="1:17" ht="15.6" x14ac:dyDescent="0.3">
      <c r="A9" s="39" t="s">
        <v>37</v>
      </c>
      <c r="E9" s="2"/>
      <c r="F9" s="2"/>
      <c r="G9" s="2"/>
      <c r="H9" s="2"/>
      <c r="I9" s="2"/>
    </row>
    <row r="10" spans="1:17" ht="15.6" x14ac:dyDescent="0.3">
      <c r="A10" s="37"/>
      <c r="B10" s="2"/>
      <c r="C10" s="2"/>
      <c r="D10" s="2"/>
      <c r="E10" s="2"/>
      <c r="F10" s="2"/>
      <c r="G10" s="2"/>
      <c r="H10" s="2"/>
      <c r="I10" s="2"/>
    </row>
    <row r="11" spans="1:17" ht="17.399999999999999" x14ac:dyDescent="0.3">
      <c r="A11" s="38" t="s">
        <v>38</v>
      </c>
      <c r="B11" s="2"/>
      <c r="C11" s="2"/>
      <c r="D11" s="2"/>
      <c r="E11" s="2"/>
      <c r="F11" s="2"/>
      <c r="G11" s="2"/>
      <c r="H11" s="2"/>
      <c r="I11" s="2"/>
    </row>
    <row r="12" spans="1:17" ht="15.6" x14ac:dyDescent="0.3">
      <c r="A12" s="8" t="s">
        <v>39</v>
      </c>
      <c r="B12" s="11"/>
      <c r="C12" s="11"/>
      <c r="D12" s="11"/>
      <c r="E12" s="11"/>
      <c r="F12" s="11"/>
      <c r="G12" s="11"/>
      <c r="H12" s="11"/>
      <c r="I12" s="11"/>
      <c r="J12" s="8"/>
      <c r="K12" s="8"/>
      <c r="L12" s="8"/>
      <c r="M12" s="8"/>
      <c r="N12" s="8"/>
      <c r="O12" s="6"/>
      <c r="P12" s="6"/>
      <c r="Q12" s="6"/>
    </row>
    <row r="13" spans="1:17" ht="15.6" x14ac:dyDescent="0.25">
      <c r="A13" s="138" t="s">
        <v>40</v>
      </c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</row>
    <row r="14" spans="1:17" ht="15.6" x14ac:dyDescent="0.3">
      <c r="A14" s="12" t="s">
        <v>41</v>
      </c>
      <c r="B14" s="11"/>
      <c r="C14" s="11"/>
      <c r="D14" s="11"/>
      <c r="E14" s="11"/>
      <c r="F14" s="11"/>
      <c r="G14" s="11"/>
      <c r="H14" s="11"/>
      <c r="I14" s="11"/>
      <c r="J14" s="8"/>
      <c r="K14" s="8"/>
      <c r="L14" s="8"/>
      <c r="M14" s="8"/>
      <c r="N14" s="8"/>
      <c r="O14" s="6"/>
      <c r="P14" s="6"/>
      <c r="Q14" s="6"/>
    </row>
    <row r="15" spans="1:17" ht="15.6" x14ac:dyDescent="0.3">
      <c r="A15" s="12" t="s">
        <v>42</v>
      </c>
      <c r="B15" s="11"/>
      <c r="C15" s="11"/>
      <c r="D15" s="11"/>
      <c r="E15" s="11"/>
      <c r="F15" s="11"/>
      <c r="G15" s="11"/>
      <c r="H15" s="11"/>
      <c r="I15" s="11"/>
      <c r="J15" s="8"/>
      <c r="K15" s="8"/>
      <c r="L15" s="8"/>
      <c r="M15" s="8"/>
      <c r="N15" s="8"/>
      <c r="O15" s="6"/>
      <c r="P15" s="6"/>
      <c r="Q15" s="6"/>
    </row>
    <row r="16" spans="1:17" ht="15.6" x14ac:dyDescent="0.3">
      <c r="A16" s="12" t="s">
        <v>43</v>
      </c>
      <c r="B16" s="11"/>
      <c r="C16" s="11"/>
      <c r="D16" s="11"/>
      <c r="E16" s="11"/>
      <c r="F16" s="11"/>
      <c r="G16" s="11"/>
      <c r="H16" s="11"/>
      <c r="I16" s="11"/>
      <c r="J16" s="8"/>
      <c r="K16" s="8"/>
      <c r="L16" s="8"/>
      <c r="M16" s="8"/>
      <c r="N16" s="8"/>
      <c r="O16" s="6"/>
      <c r="P16" s="6"/>
      <c r="Q16" s="6"/>
    </row>
    <row r="17" spans="1:25" ht="15.6" x14ac:dyDescent="0.3">
      <c r="A17" s="12" t="s">
        <v>44</v>
      </c>
      <c r="B17" s="11"/>
      <c r="C17" s="11"/>
      <c r="D17" s="11"/>
      <c r="E17" s="11"/>
      <c r="F17" s="11"/>
      <c r="G17" s="11"/>
      <c r="H17" s="11"/>
      <c r="I17" s="11"/>
      <c r="J17" s="8"/>
      <c r="K17" s="8"/>
      <c r="L17" s="8"/>
      <c r="M17" s="8"/>
      <c r="N17" s="8"/>
      <c r="O17" s="6"/>
      <c r="P17" s="6"/>
      <c r="Q17" s="6"/>
    </row>
    <row r="18" spans="1:25" ht="15.6" x14ac:dyDescent="0.3">
      <c r="A18" s="8"/>
      <c r="B18" s="11"/>
      <c r="C18" s="11"/>
      <c r="D18" s="11"/>
      <c r="E18" s="11"/>
      <c r="F18" s="11"/>
      <c r="G18" s="11"/>
      <c r="H18" s="11"/>
      <c r="I18" s="11"/>
      <c r="J18" s="8"/>
      <c r="K18" s="8"/>
      <c r="L18" s="8"/>
      <c r="M18" s="8"/>
      <c r="N18" s="8"/>
      <c r="O18" s="6"/>
      <c r="P18" s="6"/>
      <c r="Q18" s="6"/>
    </row>
    <row r="19" spans="1:25" ht="15.6" x14ac:dyDescent="0.3">
      <c r="A19" s="8" t="s">
        <v>45</v>
      </c>
      <c r="B19" s="11"/>
      <c r="C19" s="11"/>
      <c r="D19" s="11"/>
      <c r="E19" s="11"/>
      <c r="F19" s="11"/>
      <c r="G19" s="11"/>
      <c r="H19" s="11"/>
      <c r="I19" s="11"/>
      <c r="J19" s="8"/>
      <c r="K19" s="8"/>
      <c r="L19" s="8"/>
      <c r="M19" s="8"/>
      <c r="N19" s="8"/>
      <c r="O19" s="6"/>
      <c r="P19" s="6"/>
      <c r="Q19" s="6"/>
    </row>
    <row r="20" spans="1:25" ht="15.6" x14ac:dyDescent="0.3">
      <c r="A20" s="12" t="s">
        <v>46</v>
      </c>
      <c r="B20" s="11"/>
      <c r="C20" s="11"/>
      <c r="D20" s="11"/>
      <c r="E20" s="11"/>
      <c r="F20" s="11"/>
      <c r="G20" s="11"/>
      <c r="H20" s="11"/>
      <c r="I20" s="11"/>
      <c r="J20" s="8"/>
      <c r="K20" s="8"/>
      <c r="L20" s="8"/>
      <c r="M20" s="8"/>
      <c r="N20" s="8"/>
      <c r="O20" s="6"/>
      <c r="P20" s="6"/>
      <c r="Q20" s="6"/>
    </row>
    <row r="21" spans="1:25" ht="15.6" x14ac:dyDescent="0.3">
      <c r="A21" s="8" t="s">
        <v>47</v>
      </c>
      <c r="B21" s="11"/>
      <c r="C21" s="11"/>
      <c r="D21" s="11"/>
      <c r="E21" s="11"/>
      <c r="F21" s="11"/>
      <c r="G21" s="11"/>
      <c r="H21" s="11"/>
      <c r="I21" s="11"/>
      <c r="J21" s="8"/>
      <c r="K21" s="8"/>
      <c r="L21" s="8"/>
      <c r="M21" s="8"/>
      <c r="N21" s="8"/>
      <c r="O21" s="6"/>
      <c r="P21" s="6"/>
      <c r="Q21" s="6"/>
    </row>
    <row r="22" spans="1:25" ht="15.6" x14ac:dyDescent="0.3">
      <c r="A22" s="8" t="s">
        <v>48</v>
      </c>
      <c r="B22" s="11"/>
      <c r="C22" s="11"/>
      <c r="D22" s="11"/>
      <c r="E22" s="11"/>
      <c r="F22" s="11"/>
      <c r="G22" s="11"/>
      <c r="H22" s="11"/>
      <c r="I22" s="13"/>
      <c r="J22" s="1"/>
      <c r="K22" s="1"/>
      <c r="L22" s="1"/>
      <c r="M22" s="1"/>
      <c r="N22" s="1"/>
    </row>
    <row r="23" spans="1:25" ht="15.6" x14ac:dyDescent="0.3">
      <c r="A23" s="8"/>
      <c r="B23" s="11"/>
      <c r="C23" s="11"/>
      <c r="D23" s="11"/>
      <c r="E23" s="11"/>
      <c r="F23" s="11"/>
      <c r="G23" s="11"/>
      <c r="H23" s="11"/>
      <c r="I23" s="13"/>
      <c r="J23" s="1"/>
      <c r="K23" s="1"/>
      <c r="L23" s="1"/>
      <c r="M23" s="1"/>
      <c r="N23" s="1"/>
    </row>
    <row r="24" spans="1:25" ht="15.6" x14ac:dyDescent="0.3">
      <c r="A24" s="8"/>
      <c r="B24" s="11"/>
      <c r="C24" s="11"/>
      <c r="D24" s="11"/>
      <c r="E24" s="11"/>
      <c r="F24" s="11"/>
      <c r="G24" s="11"/>
      <c r="H24" s="11"/>
      <c r="I24" s="13"/>
      <c r="J24" s="1"/>
      <c r="K24" s="1"/>
      <c r="L24" s="1"/>
      <c r="M24" s="1"/>
      <c r="N24" s="1"/>
    </row>
    <row r="25" spans="1:25" ht="16.2" thickBot="1" x14ac:dyDescent="0.35">
      <c r="A25" s="8"/>
      <c r="B25" s="11"/>
      <c r="C25" s="11"/>
      <c r="D25" s="11"/>
      <c r="E25" s="11"/>
      <c r="F25" s="11"/>
      <c r="G25" s="11"/>
      <c r="H25" s="11"/>
      <c r="I25" s="13"/>
      <c r="J25" s="1"/>
      <c r="K25" s="1"/>
      <c r="L25" s="1"/>
      <c r="M25" s="1"/>
      <c r="N25" s="1"/>
    </row>
    <row r="26" spans="1:25" ht="40.200000000000003" thickBot="1" x14ac:dyDescent="0.35">
      <c r="A26" s="8"/>
      <c r="B26" s="70" t="s">
        <v>49</v>
      </c>
      <c r="C26" s="113"/>
      <c r="D26" s="115"/>
      <c r="E26" s="119"/>
      <c r="F26" s="22"/>
      <c r="G26" s="118"/>
      <c r="H26" s="144" t="s">
        <v>50</v>
      </c>
      <c r="I26" s="145"/>
      <c r="J26" s="23"/>
      <c r="K26" s="24"/>
      <c r="L26" s="24"/>
      <c r="M26" s="76" t="s">
        <v>51</v>
      </c>
      <c r="N26" s="25"/>
      <c r="O26" s="24"/>
      <c r="P26" s="84" t="s">
        <v>52</v>
      </c>
      <c r="Q26" s="79" t="s">
        <v>53</v>
      </c>
      <c r="R26" s="71"/>
      <c r="S26" s="26"/>
      <c r="T26" s="27"/>
      <c r="U26" s="18"/>
      <c r="V26" s="25"/>
      <c r="W26" s="25"/>
      <c r="X26" s="24"/>
      <c r="Y26" s="87" t="s">
        <v>52</v>
      </c>
    </row>
    <row r="27" spans="1:25" ht="16.2" thickBot="1" x14ac:dyDescent="0.35">
      <c r="A27" s="8"/>
      <c r="B27" s="72" t="s">
        <v>54</v>
      </c>
      <c r="C27" s="73"/>
      <c r="D27" s="73"/>
      <c r="E27" s="117"/>
      <c r="F27" s="116"/>
      <c r="G27" s="36"/>
      <c r="H27" s="146">
        <f>SUM(F34:F43,G34:G43)</f>
        <v>115.4</v>
      </c>
      <c r="I27" s="147"/>
      <c r="J27" s="32"/>
      <c r="K27" s="33"/>
      <c r="L27" s="33"/>
      <c r="M27" s="77">
        <f>V30-M30</f>
        <v>118.27200000000084</v>
      </c>
      <c r="N27" s="34"/>
      <c r="O27" s="35"/>
      <c r="P27" s="85">
        <f>P30*P28/100</f>
        <v>123.46400000000001</v>
      </c>
      <c r="Q27" s="80" t="s">
        <v>54</v>
      </c>
      <c r="R27" s="81"/>
      <c r="S27" s="35"/>
      <c r="T27" s="35"/>
      <c r="U27" s="33"/>
      <c r="V27" s="34"/>
      <c r="W27" s="34"/>
      <c r="X27" s="35"/>
      <c r="Y27" s="85">
        <f>Y30-P30</f>
        <v>123.41054157458348</v>
      </c>
    </row>
    <row r="28" spans="1:25" ht="16.2" thickBot="1" x14ac:dyDescent="0.35">
      <c r="A28" s="8"/>
      <c r="B28" s="74" t="s">
        <v>55</v>
      </c>
      <c r="C28" s="75"/>
      <c r="D28" s="75"/>
      <c r="E28" s="83"/>
      <c r="F28" s="31"/>
      <c r="G28" s="31"/>
      <c r="H28" s="148">
        <f>(Q30-H30)*100/H30</f>
        <v>0.41555635577962352</v>
      </c>
      <c r="I28" s="149"/>
      <c r="J28" s="28"/>
      <c r="K28" s="19"/>
      <c r="L28" s="19"/>
      <c r="M28" s="78">
        <f>(V30-M30)*100/M30</f>
        <v>0.40206690236606218</v>
      </c>
      <c r="N28" s="29"/>
      <c r="O28" s="30"/>
      <c r="P28" s="86">
        <v>0.4</v>
      </c>
      <c r="Q28" s="82" t="s">
        <v>55</v>
      </c>
      <c r="R28" s="83"/>
      <c r="S28" s="30"/>
      <c r="T28" s="30"/>
      <c r="U28" s="19"/>
      <c r="V28" s="29"/>
      <c r="W28" s="29"/>
      <c r="X28" s="30"/>
      <c r="Y28" s="88">
        <f>(Y30-P30)*100/P30</f>
        <v>0.39982680481624921</v>
      </c>
    </row>
    <row r="29" spans="1:25" ht="13.8" thickBot="1" x14ac:dyDescent="0.3">
      <c r="H29" s="18"/>
      <c r="M29" s="33"/>
      <c r="P29" s="33"/>
      <c r="Q29" s="18"/>
    </row>
    <row r="30" spans="1:25" ht="13.8" thickBot="1" x14ac:dyDescent="0.3">
      <c r="H30" s="142">
        <f>SUM(H34:H43,I34:I43)</f>
        <v>27770</v>
      </c>
      <c r="I30" s="143"/>
      <c r="M30" s="44">
        <f>SUM(M34:M43)</f>
        <v>29416</v>
      </c>
      <c r="P30" s="44">
        <f>SUM(P34:P43)</f>
        <v>30866</v>
      </c>
      <c r="Q30" s="142">
        <f>SUM(Q34:Q43,R34:R43)</f>
        <v>27885.4</v>
      </c>
      <c r="R30" s="143"/>
      <c r="V30" s="46">
        <f>SUM(V34:V43)</f>
        <v>29534.272000000001</v>
      </c>
      <c r="Y30" s="47">
        <f>SUM(Y34:Y43)</f>
        <v>30989.410541574583</v>
      </c>
    </row>
    <row r="31" spans="1:25" ht="16.2" thickBot="1" x14ac:dyDescent="0.35">
      <c r="A31" s="11"/>
      <c r="E31" s="2"/>
      <c r="F31" s="51" t="s">
        <v>56</v>
      </c>
      <c r="G31" s="52"/>
      <c r="H31" s="90" t="s">
        <v>57</v>
      </c>
      <c r="I31" s="91"/>
      <c r="J31" s="91"/>
      <c r="K31" s="92"/>
      <c r="L31" s="92"/>
      <c r="M31" s="92"/>
      <c r="N31" s="92"/>
      <c r="O31" s="92"/>
      <c r="P31" s="92"/>
      <c r="Q31" s="95" t="s">
        <v>58</v>
      </c>
      <c r="R31" s="96"/>
      <c r="S31" s="96"/>
      <c r="T31" s="96"/>
      <c r="U31" s="96"/>
      <c r="V31" s="96"/>
      <c r="W31" s="96"/>
      <c r="X31" s="96"/>
      <c r="Y31" s="97"/>
    </row>
    <row r="32" spans="1:25" ht="69" customHeight="1" thickBot="1" x14ac:dyDescent="0.3">
      <c r="E32" s="2"/>
      <c r="F32" s="140" t="s">
        <v>97</v>
      </c>
      <c r="G32" s="141"/>
      <c r="H32" s="93"/>
      <c r="I32" s="93"/>
      <c r="J32" s="93"/>
      <c r="K32" s="93"/>
      <c r="L32" s="93"/>
      <c r="M32" s="93"/>
      <c r="N32" s="93"/>
      <c r="O32" s="93"/>
      <c r="P32" s="94"/>
      <c r="Q32" s="98"/>
      <c r="R32" s="98"/>
      <c r="S32" s="98"/>
      <c r="T32" s="98"/>
      <c r="U32" s="98"/>
      <c r="V32" s="98"/>
      <c r="W32" s="98"/>
      <c r="X32" s="98"/>
      <c r="Y32" s="99"/>
    </row>
    <row r="33" spans="2:26" ht="86.4" customHeight="1" thickBot="1" x14ac:dyDescent="0.3">
      <c r="B33" s="65" t="s">
        <v>17</v>
      </c>
      <c r="C33" s="114" t="s">
        <v>59</v>
      </c>
      <c r="D33" s="114" t="s">
        <v>87</v>
      </c>
      <c r="E33" s="66" t="s">
        <v>60</v>
      </c>
      <c r="F33" s="67" t="s">
        <v>61</v>
      </c>
      <c r="G33" s="67" t="s">
        <v>62</v>
      </c>
      <c r="H33" s="89" t="s">
        <v>88</v>
      </c>
      <c r="I33" s="89" t="s">
        <v>63</v>
      </c>
      <c r="J33" s="89" t="s">
        <v>89</v>
      </c>
      <c r="K33" s="89" t="s">
        <v>90</v>
      </c>
      <c r="L33" s="89" t="s">
        <v>64</v>
      </c>
      <c r="M33" s="89" t="s">
        <v>65</v>
      </c>
      <c r="N33" s="89" t="s">
        <v>66</v>
      </c>
      <c r="O33" s="89" t="s">
        <v>91</v>
      </c>
      <c r="P33" s="89" t="s">
        <v>67</v>
      </c>
      <c r="Q33" s="67" t="s">
        <v>92</v>
      </c>
      <c r="R33" s="67" t="s">
        <v>68</v>
      </c>
      <c r="S33" s="67" t="s">
        <v>93</v>
      </c>
      <c r="T33" s="68" t="s">
        <v>94</v>
      </c>
      <c r="U33" s="67" t="s">
        <v>69</v>
      </c>
      <c r="V33" s="67" t="s">
        <v>70</v>
      </c>
      <c r="W33" s="67" t="s">
        <v>71</v>
      </c>
      <c r="X33" s="67" t="s">
        <v>95</v>
      </c>
      <c r="Y33" s="69" t="s">
        <v>72</v>
      </c>
      <c r="Z33" s="4"/>
    </row>
    <row r="34" spans="2:26" x14ac:dyDescent="0.25">
      <c r="B34" s="14" t="s">
        <v>22</v>
      </c>
      <c r="C34" s="14"/>
      <c r="D34" s="14"/>
      <c r="E34" s="9" t="s">
        <v>73</v>
      </c>
      <c r="F34" s="100">
        <v>24</v>
      </c>
      <c r="G34" s="100"/>
      <c r="H34" s="123">
        <v>2500</v>
      </c>
      <c r="I34" s="123">
        <v>0</v>
      </c>
      <c r="J34" s="124">
        <v>0</v>
      </c>
      <c r="K34" s="123">
        <f t="shared" ref="K34:K43" si="0">H34*(J34/100)</f>
        <v>0</v>
      </c>
      <c r="L34" s="124">
        <v>0</v>
      </c>
      <c r="M34" s="125">
        <f>H34+I34+K34+L34</f>
        <v>2500</v>
      </c>
      <c r="N34" s="126">
        <v>0</v>
      </c>
      <c r="O34" s="127">
        <v>0</v>
      </c>
      <c r="P34" s="125">
        <f>SUM(M34:O34)</f>
        <v>2500</v>
      </c>
      <c r="Q34" s="125">
        <f t="shared" ref="Q34:R43" si="1">H34+F34</f>
        <v>2524</v>
      </c>
      <c r="R34" s="125">
        <f t="shared" ref="R34:R42" si="2">I34+G34</f>
        <v>0</v>
      </c>
      <c r="S34" s="123">
        <f t="shared" ref="S34:S43" si="3">J34</f>
        <v>0</v>
      </c>
      <c r="T34" s="125">
        <f>Q34*(S34/100)</f>
        <v>0</v>
      </c>
      <c r="U34" s="128">
        <f t="shared" ref="U34:U43" si="4">L34</f>
        <v>0</v>
      </c>
      <c r="V34" s="125">
        <f>Q34+R34+T34+U34</f>
        <v>2524</v>
      </c>
      <c r="W34" s="126">
        <f t="shared" ref="W34:W43" si="5">N34</f>
        <v>0</v>
      </c>
      <c r="X34" s="127">
        <f t="shared" ref="X34:X43" si="6">(V34/M34*O34)</f>
        <v>0</v>
      </c>
      <c r="Y34" s="127">
        <f>SUM(V34:X34)</f>
        <v>2524</v>
      </c>
      <c r="Z34" s="3"/>
    </row>
    <row r="35" spans="2:26" x14ac:dyDescent="0.25">
      <c r="B35" s="15" t="s">
        <v>23</v>
      </c>
      <c r="C35" s="15"/>
      <c r="D35" s="15"/>
      <c r="E35" s="10" t="s">
        <v>74</v>
      </c>
      <c r="F35" s="49">
        <f>F34*0.6</f>
        <v>14.399999999999999</v>
      </c>
      <c r="G35" s="101"/>
      <c r="H35" s="123">
        <v>1500</v>
      </c>
      <c r="I35" s="123">
        <v>30</v>
      </c>
      <c r="J35" s="124">
        <v>3</v>
      </c>
      <c r="K35" s="123">
        <f t="shared" si="0"/>
        <v>45</v>
      </c>
      <c r="L35" s="124">
        <v>20</v>
      </c>
      <c r="M35" s="123">
        <f t="shared" ref="M35:M43" si="7">H35+I35+K35+L35</f>
        <v>1595</v>
      </c>
      <c r="N35" s="129">
        <v>0</v>
      </c>
      <c r="O35" s="124">
        <v>100</v>
      </c>
      <c r="P35" s="123">
        <f t="shared" ref="P35:P43" si="8">SUM(M35:O35)</f>
        <v>1695</v>
      </c>
      <c r="Q35" s="123">
        <f t="shared" si="1"/>
        <v>1514.4</v>
      </c>
      <c r="R35" s="123">
        <f t="shared" si="2"/>
        <v>30</v>
      </c>
      <c r="S35" s="123">
        <f t="shared" si="3"/>
        <v>3</v>
      </c>
      <c r="T35" s="123">
        <f>Q35*(S35/100)</f>
        <v>45.432000000000002</v>
      </c>
      <c r="U35" s="130">
        <f t="shared" si="4"/>
        <v>20</v>
      </c>
      <c r="V35" s="123">
        <f t="shared" ref="V35:V42" si="9">Q35+R35+T35+U35</f>
        <v>1609.8320000000001</v>
      </c>
      <c r="W35" s="129">
        <f>N35</f>
        <v>0</v>
      </c>
      <c r="X35" s="124">
        <f t="shared" si="6"/>
        <v>100.92990595611286</v>
      </c>
      <c r="Y35" s="124">
        <f t="shared" ref="Y35:Y43" si="10">SUM(V35:X35)</f>
        <v>1710.761905956113</v>
      </c>
      <c r="Z35" s="3"/>
    </row>
    <row r="36" spans="2:26" x14ac:dyDescent="0.25">
      <c r="B36" s="15" t="s">
        <v>24</v>
      </c>
      <c r="C36" s="15"/>
      <c r="D36" s="15"/>
      <c r="E36" s="10" t="s">
        <v>75</v>
      </c>
      <c r="F36" s="101">
        <v>12</v>
      </c>
      <c r="G36" s="101"/>
      <c r="H36" s="123">
        <v>2700</v>
      </c>
      <c r="I36" s="123">
        <v>100</v>
      </c>
      <c r="J36" s="124">
        <v>3</v>
      </c>
      <c r="K36" s="123">
        <f t="shared" si="0"/>
        <v>81</v>
      </c>
      <c r="L36" s="124">
        <v>0</v>
      </c>
      <c r="M36" s="123">
        <f t="shared" si="7"/>
        <v>2881</v>
      </c>
      <c r="N36" s="129">
        <v>0</v>
      </c>
      <c r="O36" s="124">
        <v>150</v>
      </c>
      <c r="P36" s="123">
        <f t="shared" si="8"/>
        <v>3031</v>
      </c>
      <c r="Q36" s="123">
        <f t="shared" si="1"/>
        <v>2712</v>
      </c>
      <c r="R36" s="123">
        <f t="shared" si="2"/>
        <v>100</v>
      </c>
      <c r="S36" s="123">
        <f t="shared" si="3"/>
        <v>3</v>
      </c>
      <c r="T36" s="123">
        <f>Q36*(S36/100)</f>
        <v>81.36</v>
      </c>
      <c r="U36" s="130">
        <f t="shared" si="4"/>
        <v>0</v>
      </c>
      <c r="V36" s="123">
        <f t="shared" si="9"/>
        <v>2893.36</v>
      </c>
      <c r="W36" s="129">
        <f t="shared" si="5"/>
        <v>0</v>
      </c>
      <c r="X36" s="124">
        <f t="shared" si="6"/>
        <v>150.64352655328014</v>
      </c>
      <c r="Y36" s="124">
        <f t="shared" si="10"/>
        <v>3044.0035265532802</v>
      </c>
      <c r="Z36" s="3"/>
    </row>
    <row r="37" spans="2:26" x14ac:dyDescent="0.25">
      <c r="B37" s="15" t="s">
        <v>25</v>
      </c>
      <c r="C37" s="15"/>
      <c r="D37" s="15"/>
      <c r="E37" s="10" t="s">
        <v>76</v>
      </c>
      <c r="F37" s="49">
        <v>12</v>
      </c>
      <c r="G37" s="101"/>
      <c r="H37" s="123">
        <v>2700</v>
      </c>
      <c r="I37" s="123">
        <v>60</v>
      </c>
      <c r="J37" s="124">
        <v>8</v>
      </c>
      <c r="K37" s="123">
        <f t="shared" si="0"/>
        <v>216</v>
      </c>
      <c r="L37" s="124">
        <v>60</v>
      </c>
      <c r="M37" s="123">
        <f t="shared" si="7"/>
        <v>3036</v>
      </c>
      <c r="N37" s="129">
        <v>20</v>
      </c>
      <c r="O37" s="124">
        <v>200</v>
      </c>
      <c r="P37" s="123">
        <f t="shared" si="8"/>
        <v>3256</v>
      </c>
      <c r="Q37" s="123">
        <f t="shared" si="1"/>
        <v>2712</v>
      </c>
      <c r="R37" s="123">
        <f t="shared" si="2"/>
        <v>60</v>
      </c>
      <c r="S37" s="123">
        <f t="shared" si="3"/>
        <v>8</v>
      </c>
      <c r="T37" s="123">
        <f>Q37*(S37/100)</f>
        <v>216.96</v>
      </c>
      <c r="U37" s="130">
        <f t="shared" si="4"/>
        <v>60</v>
      </c>
      <c r="V37" s="123">
        <f t="shared" si="9"/>
        <v>3048.96</v>
      </c>
      <c r="W37" s="129">
        <f t="shared" si="5"/>
        <v>20</v>
      </c>
      <c r="X37" s="124">
        <f>(V37/M37*O37)</f>
        <v>200.85375494071144</v>
      </c>
      <c r="Y37" s="124">
        <f t="shared" si="10"/>
        <v>3269.8137549407115</v>
      </c>
      <c r="Z37" s="3"/>
    </row>
    <row r="38" spans="2:26" x14ac:dyDescent="0.25">
      <c r="B38" s="15" t="s">
        <v>26</v>
      </c>
      <c r="C38" s="15"/>
      <c r="D38" s="15"/>
      <c r="E38" s="10" t="s">
        <v>76</v>
      </c>
      <c r="F38" s="49">
        <v>12</v>
      </c>
      <c r="G38" s="101"/>
      <c r="H38" s="123">
        <v>2700</v>
      </c>
      <c r="I38" s="123">
        <v>0</v>
      </c>
      <c r="J38" s="124">
        <v>0</v>
      </c>
      <c r="K38" s="123">
        <f t="shared" si="0"/>
        <v>0</v>
      </c>
      <c r="L38" s="124">
        <v>0</v>
      </c>
      <c r="M38" s="123">
        <f t="shared" si="7"/>
        <v>2700</v>
      </c>
      <c r="N38" s="129">
        <v>0</v>
      </c>
      <c r="O38" s="124">
        <v>250</v>
      </c>
      <c r="P38" s="123">
        <f t="shared" si="8"/>
        <v>2950</v>
      </c>
      <c r="Q38" s="123">
        <f t="shared" si="1"/>
        <v>2712</v>
      </c>
      <c r="R38" s="123">
        <f t="shared" si="2"/>
        <v>0</v>
      </c>
      <c r="S38" s="123">
        <f t="shared" si="3"/>
        <v>0</v>
      </c>
      <c r="T38" s="123">
        <f t="shared" ref="T38:T43" si="11">Q38*(S38/100)</f>
        <v>0</v>
      </c>
      <c r="U38" s="130">
        <f t="shared" si="4"/>
        <v>0</v>
      </c>
      <c r="V38" s="123">
        <f t="shared" si="9"/>
        <v>2712</v>
      </c>
      <c r="W38" s="129">
        <f t="shared" si="5"/>
        <v>0</v>
      </c>
      <c r="X38" s="124">
        <f t="shared" si="6"/>
        <v>251.11111111111111</v>
      </c>
      <c r="Y38" s="124">
        <f t="shared" si="10"/>
        <v>2963.1111111111113</v>
      </c>
      <c r="Z38" s="3"/>
    </row>
    <row r="39" spans="2:26" x14ac:dyDescent="0.25">
      <c r="B39" s="15" t="s">
        <v>27</v>
      </c>
      <c r="C39" s="15"/>
      <c r="D39" s="15"/>
      <c r="E39" s="10" t="s">
        <v>77</v>
      </c>
      <c r="F39" s="101">
        <v>7</v>
      </c>
      <c r="G39" s="101">
        <v>10</v>
      </c>
      <c r="H39" s="123">
        <v>2900</v>
      </c>
      <c r="I39" s="123">
        <v>90</v>
      </c>
      <c r="J39" s="124">
        <v>8</v>
      </c>
      <c r="K39" s="123">
        <f t="shared" si="0"/>
        <v>232</v>
      </c>
      <c r="L39" s="124">
        <v>70</v>
      </c>
      <c r="M39" s="123">
        <f t="shared" si="7"/>
        <v>3292</v>
      </c>
      <c r="N39" s="129">
        <v>0</v>
      </c>
      <c r="O39" s="124">
        <v>300</v>
      </c>
      <c r="P39" s="123">
        <f t="shared" si="8"/>
        <v>3592</v>
      </c>
      <c r="Q39" s="123">
        <f t="shared" si="1"/>
        <v>2907</v>
      </c>
      <c r="R39" s="123">
        <f t="shared" si="2"/>
        <v>100</v>
      </c>
      <c r="S39" s="123">
        <f t="shared" si="3"/>
        <v>8</v>
      </c>
      <c r="T39" s="123">
        <f t="shared" si="11"/>
        <v>232.56</v>
      </c>
      <c r="U39" s="130">
        <f t="shared" si="4"/>
        <v>70</v>
      </c>
      <c r="V39" s="123">
        <f t="shared" si="9"/>
        <v>3309.56</v>
      </c>
      <c r="W39" s="129">
        <f t="shared" si="5"/>
        <v>0</v>
      </c>
      <c r="X39" s="124">
        <f t="shared" si="6"/>
        <v>301.60024301336574</v>
      </c>
      <c r="Y39" s="124">
        <f t="shared" si="10"/>
        <v>3611.1602430133657</v>
      </c>
      <c r="Z39" s="3"/>
    </row>
    <row r="40" spans="2:26" x14ac:dyDescent="0.25">
      <c r="B40" s="15" t="s">
        <v>28</v>
      </c>
      <c r="C40" s="15"/>
      <c r="D40" s="15"/>
      <c r="E40" s="10" t="s">
        <v>78</v>
      </c>
      <c r="F40" s="50">
        <v>7</v>
      </c>
      <c r="G40" s="102"/>
      <c r="H40" s="123">
        <v>2900</v>
      </c>
      <c r="I40" s="123">
        <v>0</v>
      </c>
      <c r="J40" s="124">
        <v>0</v>
      </c>
      <c r="K40" s="123">
        <f t="shared" si="0"/>
        <v>0</v>
      </c>
      <c r="L40" s="124">
        <v>0</v>
      </c>
      <c r="M40" s="123">
        <f t="shared" si="7"/>
        <v>2900</v>
      </c>
      <c r="N40" s="129">
        <v>30</v>
      </c>
      <c r="O40" s="124">
        <v>0</v>
      </c>
      <c r="P40" s="123">
        <f t="shared" si="8"/>
        <v>2930</v>
      </c>
      <c r="Q40" s="123">
        <f t="shared" si="1"/>
        <v>2907</v>
      </c>
      <c r="R40" s="123">
        <f t="shared" si="2"/>
        <v>0</v>
      </c>
      <c r="S40" s="123">
        <f t="shared" si="3"/>
        <v>0</v>
      </c>
      <c r="T40" s="123">
        <f t="shared" si="11"/>
        <v>0</v>
      </c>
      <c r="U40" s="130">
        <f t="shared" si="4"/>
        <v>0</v>
      </c>
      <c r="V40" s="123">
        <f t="shared" si="9"/>
        <v>2907</v>
      </c>
      <c r="W40" s="129">
        <f t="shared" si="5"/>
        <v>30</v>
      </c>
      <c r="X40" s="124">
        <f t="shared" si="6"/>
        <v>0</v>
      </c>
      <c r="Y40" s="124">
        <f t="shared" si="10"/>
        <v>2937</v>
      </c>
      <c r="Z40" s="3"/>
    </row>
    <row r="41" spans="2:26" x14ac:dyDescent="0.25">
      <c r="B41" s="15" t="s">
        <v>29</v>
      </c>
      <c r="C41" s="15"/>
      <c r="D41" s="15"/>
      <c r="E41" s="10" t="s">
        <v>78</v>
      </c>
      <c r="F41" s="50">
        <v>7</v>
      </c>
      <c r="G41" s="102"/>
      <c r="H41" s="123">
        <v>2900</v>
      </c>
      <c r="I41" s="123">
        <v>80</v>
      </c>
      <c r="J41" s="124">
        <v>8</v>
      </c>
      <c r="K41" s="123">
        <f t="shared" si="0"/>
        <v>232</v>
      </c>
      <c r="L41" s="124">
        <v>0</v>
      </c>
      <c r="M41" s="123">
        <f t="shared" si="7"/>
        <v>3212</v>
      </c>
      <c r="N41" s="129">
        <v>0</v>
      </c>
      <c r="O41" s="124">
        <v>0</v>
      </c>
      <c r="P41" s="123">
        <f t="shared" si="8"/>
        <v>3212</v>
      </c>
      <c r="Q41" s="123">
        <f t="shared" si="1"/>
        <v>2907</v>
      </c>
      <c r="R41" s="123">
        <f t="shared" si="2"/>
        <v>80</v>
      </c>
      <c r="S41" s="123">
        <f t="shared" si="3"/>
        <v>8</v>
      </c>
      <c r="T41" s="123">
        <f t="shared" si="11"/>
        <v>232.56</v>
      </c>
      <c r="U41" s="130">
        <f t="shared" si="4"/>
        <v>0</v>
      </c>
      <c r="V41" s="123">
        <f t="shared" si="9"/>
        <v>3219.56</v>
      </c>
      <c r="W41" s="129">
        <f t="shared" si="5"/>
        <v>0</v>
      </c>
      <c r="X41" s="124">
        <f t="shared" si="6"/>
        <v>0</v>
      </c>
      <c r="Y41" s="124">
        <f t="shared" si="10"/>
        <v>3219.56</v>
      </c>
      <c r="Z41" s="3"/>
    </row>
    <row r="42" spans="2:26" x14ac:dyDescent="0.25">
      <c r="B42" s="15" t="s">
        <v>30</v>
      </c>
      <c r="C42" s="15"/>
      <c r="D42" s="15"/>
      <c r="E42" s="10" t="s">
        <v>79</v>
      </c>
      <c r="F42" s="103"/>
      <c r="G42" s="102"/>
      <c r="H42" s="123">
        <v>3000</v>
      </c>
      <c r="I42" s="123">
        <v>0</v>
      </c>
      <c r="J42" s="124">
        <v>8</v>
      </c>
      <c r="K42" s="123">
        <f t="shared" si="0"/>
        <v>240</v>
      </c>
      <c r="L42" s="124">
        <v>80</v>
      </c>
      <c r="M42" s="123">
        <f t="shared" si="7"/>
        <v>3320</v>
      </c>
      <c r="N42" s="129">
        <v>0</v>
      </c>
      <c r="O42" s="124">
        <v>400</v>
      </c>
      <c r="P42" s="123">
        <f t="shared" si="8"/>
        <v>3720</v>
      </c>
      <c r="Q42" s="123">
        <f t="shared" si="1"/>
        <v>3000</v>
      </c>
      <c r="R42" s="123">
        <f t="shared" si="2"/>
        <v>0</v>
      </c>
      <c r="S42" s="123">
        <f t="shared" si="3"/>
        <v>8</v>
      </c>
      <c r="T42" s="123">
        <f t="shared" si="11"/>
        <v>240</v>
      </c>
      <c r="U42" s="130">
        <f t="shared" si="4"/>
        <v>80</v>
      </c>
      <c r="V42" s="123">
        <f t="shared" si="9"/>
        <v>3320</v>
      </c>
      <c r="W42" s="129">
        <f t="shared" si="5"/>
        <v>0</v>
      </c>
      <c r="X42" s="124">
        <f t="shared" si="6"/>
        <v>400</v>
      </c>
      <c r="Y42" s="124">
        <f t="shared" si="10"/>
        <v>3720</v>
      </c>
      <c r="Z42" s="3"/>
    </row>
    <row r="43" spans="2:26" x14ac:dyDescent="0.25">
      <c r="B43" s="15" t="s">
        <v>31</v>
      </c>
      <c r="C43" s="15"/>
      <c r="D43" s="15"/>
      <c r="E43" s="10" t="s">
        <v>80</v>
      </c>
      <c r="F43" s="103"/>
      <c r="G43" s="102">
        <v>10</v>
      </c>
      <c r="H43" s="123">
        <v>3500</v>
      </c>
      <c r="I43" s="123">
        <v>110</v>
      </c>
      <c r="J43" s="124">
        <v>8</v>
      </c>
      <c r="K43" s="123">
        <f t="shared" si="0"/>
        <v>280</v>
      </c>
      <c r="L43" s="124">
        <v>90</v>
      </c>
      <c r="M43" s="123">
        <f t="shared" si="7"/>
        <v>3980</v>
      </c>
      <c r="N43" s="129">
        <v>0</v>
      </c>
      <c r="O43" s="124">
        <v>0</v>
      </c>
      <c r="P43" s="123">
        <f t="shared" si="8"/>
        <v>3980</v>
      </c>
      <c r="Q43" s="123">
        <f t="shared" si="1"/>
        <v>3500</v>
      </c>
      <c r="R43" s="123">
        <f t="shared" si="1"/>
        <v>120</v>
      </c>
      <c r="S43" s="123">
        <f t="shared" si="3"/>
        <v>8</v>
      </c>
      <c r="T43" s="123">
        <f t="shared" si="11"/>
        <v>280</v>
      </c>
      <c r="U43" s="130">
        <f t="shared" si="4"/>
        <v>90</v>
      </c>
      <c r="V43" s="123">
        <f>Q43+R43+T43+U43</f>
        <v>3990</v>
      </c>
      <c r="W43" s="129">
        <f t="shared" si="5"/>
        <v>0</v>
      </c>
      <c r="X43" s="124">
        <f t="shared" si="6"/>
        <v>0</v>
      </c>
      <c r="Y43" s="124">
        <f t="shared" si="10"/>
        <v>3990</v>
      </c>
      <c r="Z43" s="3"/>
    </row>
  </sheetData>
  <mergeCells count="9">
    <mergeCell ref="A13:Q13"/>
    <mergeCell ref="A6:P6"/>
    <mergeCell ref="A7:P7"/>
    <mergeCell ref="F32:G32"/>
    <mergeCell ref="H30:I30"/>
    <mergeCell ref="Q30:R30"/>
    <mergeCell ref="H26:I26"/>
    <mergeCell ref="H27:I27"/>
    <mergeCell ref="H28:I28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9ECF3-229F-4A05-A20E-7F806C2E348A}">
  <dimension ref="A1:Z43"/>
  <sheetViews>
    <sheetView zoomScaleNormal="100" workbookViewId="0">
      <selection activeCell="F34" sqref="F34:Y43"/>
    </sheetView>
  </sheetViews>
  <sheetFormatPr defaultRowHeight="13.2" x14ac:dyDescent="0.25"/>
  <cols>
    <col min="2" max="3" width="10.109375" customWidth="1"/>
    <col min="4" max="4" width="11" customWidth="1"/>
    <col min="5" max="5" width="9.6640625" customWidth="1"/>
    <col min="6" max="7" width="19.33203125" customWidth="1"/>
    <col min="8" max="9" width="13" customWidth="1"/>
    <col min="10" max="10" width="14.33203125" customWidth="1"/>
    <col min="11" max="17" width="13" customWidth="1"/>
    <col min="18" max="18" width="14.33203125" customWidth="1"/>
    <col min="19" max="27" width="13" customWidth="1"/>
  </cols>
  <sheetData>
    <row r="1" spans="1:17" x14ac:dyDescent="0.25">
      <c r="A1" s="5" t="s">
        <v>0</v>
      </c>
      <c r="B1" s="2"/>
      <c r="C1" s="2"/>
      <c r="D1" s="2"/>
      <c r="E1" s="2"/>
      <c r="F1" s="2"/>
      <c r="G1" s="2"/>
      <c r="H1" s="2"/>
      <c r="I1" s="2"/>
    </row>
    <row r="2" spans="1:17" x14ac:dyDescent="0.25">
      <c r="B2" s="2"/>
      <c r="C2" s="2"/>
      <c r="D2" s="2"/>
      <c r="E2" s="2"/>
      <c r="F2" s="2"/>
      <c r="G2" s="2"/>
      <c r="H2" s="2"/>
      <c r="I2" s="2"/>
    </row>
    <row r="3" spans="1:17" ht="21" x14ac:dyDescent="0.4">
      <c r="A3" s="7" t="s">
        <v>81</v>
      </c>
      <c r="B3" s="2"/>
      <c r="C3" s="2"/>
      <c r="D3" s="2"/>
      <c r="E3" s="2"/>
      <c r="F3" s="2"/>
      <c r="G3" s="2"/>
      <c r="H3" s="2"/>
      <c r="I3" s="2"/>
    </row>
    <row r="4" spans="1:17" ht="6" customHeight="1" x14ac:dyDescent="0.4">
      <c r="A4" s="48"/>
      <c r="B4" s="2"/>
      <c r="C4" s="2"/>
      <c r="D4" s="2"/>
      <c r="E4" s="2"/>
      <c r="F4" s="2"/>
      <c r="G4" s="2"/>
      <c r="H4" s="2"/>
      <c r="I4" s="2"/>
    </row>
    <row r="5" spans="1:17" x14ac:dyDescent="0.25">
      <c r="B5" s="2"/>
      <c r="C5" s="2"/>
      <c r="D5" s="2"/>
      <c r="E5" s="2"/>
      <c r="F5" s="2"/>
      <c r="G5" s="2"/>
      <c r="H5" s="2"/>
      <c r="I5" s="2"/>
    </row>
    <row r="6" spans="1:17" ht="17.399999999999999" x14ac:dyDescent="0.3">
      <c r="A6" s="38" t="s">
        <v>33</v>
      </c>
      <c r="B6" s="2"/>
      <c r="C6" s="2"/>
      <c r="D6" s="2"/>
      <c r="E6" s="2"/>
      <c r="F6" s="2"/>
      <c r="G6" s="2"/>
      <c r="H6" s="2"/>
      <c r="I6" s="2"/>
    </row>
    <row r="7" spans="1:17" ht="51.45" customHeight="1" x14ac:dyDescent="0.25">
      <c r="A7" s="139" t="s">
        <v>34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</row>
    <row r="8" spans="1:17" ht="33" customHeight="1" x14ac:dyDescent="0.25">
      <c r="A8" s="139" t="s">
        <v>35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</row>
    <row r="9" spans="1:17" ht="15.6" x14ac:dyDescent="0.3">
      <c r="A9" s="39" t="s">
        <v>36</v>
      </c>
      <c r="E9" s="2"/>
      <c r="F9" s="2"/>
      <c r="G9" s="2"/>
      <c r="H9" s="2"/>
      <c r="I9" s="2"/>
    </row>
    <row r="10" spans="1:17" ht="15.6" x14ac:dyDescent="0.3">
      <c r="A10" s="39" t="s">
        <v>37</v>
      </c>
      <c r="E10" s="2"/>
      <c r="F10" s="2"/>
      <c r="G10" s="2"/>
      <c r="H10" s="2"/>
      <c r="I10" s="2"/>
    </row>
    <row r="11" spans="1:17" ht="15.6" x14ac:dyDescent="0.3">
      <c r="A11" s="37"/>
      <c r="B11" s="2"/>
      <c r="C11" s="2"/>
      <c r="D11" s="2"/>
      <c r="E11" s="2"/>
      <c r="F11" s="2"/>
      <c r="G11" s="2"/>
      <c r="H11" s="2"/>
      <c r="I11" s="2"/>
    </row>
    <row r="12" spans="1:17" ht="17.399999999999999" x14ac:dyDescent="0.3">
      <c r="A12" s="38" t="s">
        <v>38</v>
      </c>
      <c r="B12" s="2"/>
      <c r="C12" s="2"/>
      <c r="D12" s="2"/>
      <c r="E12" s="2"/>
      <c r="F12" s="2"/>
      <c r="G12" s="2"/>
      <c r="H12" s="2"/>
      <c r="I12" s="2"/>
    </row>
    <row r="13" spans="1:17" ht="15.6" x14ac:dyDescent="0.3">
      <c r="A13" s="8" t="s">
        <v>39</v>
      </c>
      <c r="B13" s="11"/>
      <c r="C13" s="11"/>
      <c r="D13" s="11"/>
      <c r="E13" s="11"/>
      <c r="F13" s="11"/>
      <c r="G13" s="11"/>
      <c r="H13" s="11"/>
      <c r="I13" s="11"/>
      <c r="J13" s="8"/>
      <c r="K13" s="8"/>
      <c r="L13" s="8"/>
      <c r="M13" s="8"/>
      <c r="N13" s="8"/>
      <c r="O13" s="6"/>
      <c r="P13" s="6"/>
      <c r="Q13" s="6"/>
    </row>
    <row r="14" spans="1:17" ht="15.6" x14ac:dyDescent="0.25">
      <c r="A14" s="138" t="s">
        <v>40</v>
      </c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1"/>
      <c r="P14" s="151"/>
      <c r="Q14" s="151"/>
    </row>
    <row r="15" spans="1:17" ht="15.6" x14ac:dyDescent="0.3">
      <c r="A15" s="12" t="s">
        <v>41</v>
      </c>
      <c r="B15" s="11"/>
      <c r="C15" s="11"/>
      <c r="D15" s="11"/>
      <c r="E15" s="11"/>
      <c r="F15" s="11"/>
      <c r="G15" s="11"/>
      <c r="H15" s="11"/>
      <c r="I15" s="11"/>
      <c r="J15" s="8"/>
      <c r="K15" s="8"/>
      <c r="L15" s="8"/>
      <c r="M15" s="8"/>
      <c r="N15" s="8"/>
      <c r="O15" s="6"/>
      <c r="P15" s="6"/>
      <c r="Q15" s="6"/>
    </row>
    <row r="16" spans="1:17" ht="15.6" x14ac:dyDescent="0.3">
      <c r="A16" s="12" t="s">
        <v>42</v>
      </c>
      <c r="B16" s="11"/>
      <c r="C16" s="11"/>
      <c r="D16" s="11"/>
      <c r="E16" s="11"/>
      <c r="F16" s="11"/>
      <c r="G16" s="11"/>
      <c r="H16" s="11"/>
      <c r="I16" s="11"/>
      <c r="J16" s="8"/>
      <c r="K16" s="8"/>
      <c r="L16" s="8"/>
      <c r="M16" s="8"/>
      <c r="N16" s="8"/>
      <c r="O16" s="6"/>
      <c r="P16" s="6"/>
      <c r="Q16" s="6"/>
    </row>
    <row r="17" spans="1:25" ht="15.6" x14ac:dyDescent="0.3">
      <c r="A17" s="12" t="s">
        <v>43</v>
      </c>
      <c r="B17" s="11"/>
      <c r="C17" s="11"/>
      <c r="D17" s="11"/>
      <c r="E17" s="11"/>
      <c r="F17" s="11"/>
      <c r="G17" s="11"/>
      <c r="H17" s="11"/>
      <c r="I17" s="11"/>
      <c r="J17" s="8"/>
      <c r="K17" s="8"/>
      <c r="L17" s="8"/>
      <c r="M17" s="8"/>
      <c r="N17" s="8"/>
      <c r="O17" s="6"/>
      <c r="P17" s="6"/>
      <c r="Q17" s="6"/>
    </row>
    <row r="18" spans="1:25" ht="15.6" x14ac:dyDescent="0.3">
      <c r="A18" s="12" t="s">
        <v>44</v>
      </c>
      <c r="B18" s="11"/>
      <c r="C18" s="11"/>
      <c r="D18" s="11"/>
      <c r="E18" s="11"/>
      <c r="F18" s="11"/>
      <c r="G18" s="11"/>
      <c r="H18" s="11"/>
      <c r="I18" s="11"/>
      <c r="J18" s="8"/>
      <c r="K18" s="8"/>
      <c r="L18" s="8"/>
      <c r="M18" s="8"/>
      <c r="N18" s="8"/>
      <c r="O18" s="6"/>
      <c r="P18" s="6"/>
      <c r="Q18" s="6"/>
    </row>
    <row r="19" spans="1:25" ht="15.6" x14ac:dyDescent="0.3">
      <c r="A19" s="8"/>
      <c r="B19" s="11"/>
      <c r="C19" s="11"/>
      <c r="D19" s="11"/>
      <c r="E19" s="11"/>
      <c r="F19" s="11"/>
      <c r="G19" s="11"/>
      <c r="H19" s="11"/>
      <c r="I19" s="11"/>
      <c r="J19" s="8"/>
      <c r="K19" s="8"/>
      <c r="L19" s="8"/>
      <c r="M19" s="8"/>
      <c r="N19" s="8"/>
      <c r="O19" s="6"/>
      <c r="P19" s="6"/>
      <c r="Q19" s="6"/>
    </row>
    <row r="20" spans="1:25" ht="15.6" x14ac:dyDescent="0.3">
      <c r="A20" s="8" t="s">
        <v>45</v>
      </c>
      <c r="B20" s="11"/>
      <c r="C20" s="11"/>
      <c r="D20" s="11"/>
      <c r="E20" s="11"/>
      <c r="F20" s="11"/>
      <c r="G20" s="11"/>
      <c r="H20" s="11"/>
      <c r="I20" s="11"/>
      <c r="J20" s="8"/>
      <c r="K20" s="8"/>
      <c r="L20" s="8"/>
      <c r="M20" s="8"/>
      <c r="N20" s="8"/>
      <c r="O20" s="6"/>
      <c r="P20" s="6"/>
      <c r="Q20" s="6"/>
    </row>
    <row r="21" spans="1:25" ht="15.6" x14ac:dyDescent="0.3">
      <c r="A21" s="12" t="s">
        <v>46</v>
      </c>
      <c r="B21" s="11"/>
      <c r="C21" s="11"/>
      <c r="D21" s="11"/>
      <c r="E21" s="11"/>
      <c r="F21" s="11"/>
      <c r="G21" s="11"/>
      <c r="H21" s="11"/>
      <c r="I21" s="11"/>
      <c r="J21" s="8"/>
      <c r="K21" s="8"/>
      <c r="L21" s="8"/>
      <c r="M21" s="8"/>
      <c r="N21" s="8"/>
      <c r="O21" s="6"/>
      <c r="P21" s="6"/>
      <c r="Q21" s="6"/>
    </row>
    <row r="22" spans="1:25" ht="15.6" x14ac:dyDescent="0.3">
      <c r="A22" s="8" t="s">
        <v>47</v>
      </c>
      <c r="B22" s="11"/>
      <c r="C22" s="11"/>
      <c r="D22" s="11"/>
      <c r="E22" s="11"/>
      <c r="F22" s="11"/>
      <c r="G22" s="11"/>
      <c r="H22" s="11"/>
      <c r="I22" s="11"/>
      <c r="J22" s="8"/>
      <c r="K22" s="8"/>
      <c r="L22" s="8"/>
      <c r="M22" s="8"/>
      <c r="N22" s="8"/>
      <c r="O22" s="6"/>
      <c r="P22" s="6"/>
      <c r="Q22" s="6"/>
    </row>
    <row r="23" spans="1:25" ht="15.6" x14ac:dyDescent="0.3">
      <c r="A23" s="8" t="s">
        <v>48</v>
      </c>
      <c r="B23" s="11"/>
      <c r="C23" s="11"/>
      <c r="D23" s="11"/>
      <c r="E23" s="11"/>
      <c r="F23" s="11"/>
      <c r="G23" s="11"/>
      <c r="H23" s="11"/>
      <c r="I23" s="13"/>
      <c r="J23" s="1"/>
      <c r="K23" s="1"/>
      <c r="L23" s="1"/>
      <c r="M23" s="1"/>
      <c r="N23" s="1"/>
    </row>
    <row r="24" spans="1:25" ht="15.6" x14ac:dyDescent="0.3">
      <c r="A24" s="8"/>
      <c r="B24" s="11"/>
      <c r="C24" s="11"/>
      <c r="D24" s="11"/>
      <c r="E24" s="11"/>
      <c r="F24" s="11"/>
      <c r="G24" s="11"/>
      <c r="H24" s="11"/>
      <c r="I24" s="13"/>
      <c r="J24" s="1"/>
      <c r="K24" s="1"/>
      <c r="L24" s="1"/>
      <c r="M24" s="1"/>
      <c r="N24" s="1"/>
    </row>
    <row r="25" spans="1:25" ht="16.2" thickBot="1" x14ac:dyDescent="0.35">
      <c r="A25" s="8"/>
      <c r="B25" s="11"/>
      <c r="C25" s="11"/>
      <c r="D25" s="11"/>
      <c r="E25" s="11"/>
      <c r="F25" s="11"/>
      <c r="G25" s="11"/>
      <c r="H25" s="11"/>
      <c r="I25" s="13"/>
      <c r="J25" s="1"/>
      <c r="K25" s="1"/>
      <c r="L25" s="1"/>
      <c r="M25" s="1"/>
      <c r="N25" s="1"/>
    </row>
    <row r="26" spans="1:25" ht="27" customHeight="1" thickBot="1" x14ac:dyDescent="0.35">
      <c r="A26" s="8"/>
      <c r="B26" s="70" t="s">
        <v>49</v>
      </c>
      <c r="C26" s="113"/>
      <c r="D26" s="115"/>
      <c r="E26" s="119"/>
      <c r="F26" s="22"/>
      <c r="G26" s="118"/>
      <c r="H26" s="144" t="s">
        <v>50</v>
      </c>
      <c r="I26" s="145"/>
      <c r="J26" s="23"/>
      <c r="K26" s="24"/>
      <c r="L26" s="24"/>
      <c r="M26" s="76" t="s">
        <v>51</v>
      </c>
      <c r="N26" s="25"/>
      <c r="O26" s="24"/>
      <c r="P26" s="84" t="s">
        <v>52</v>
      </c>
      <c r="Q26" s="79" t="s">
        <v>53</v>
      </c>
      <c r="R26" s="71"/>
      <c r="S26" s="26"/>
      <c r="T26" s="27"/>
      <c r="U26" s="18"/>
      <c r="V26" s="25"/>
      <c r="W26" s="25"/>
      <c r="X26" s="24"/>
      <c r="Y26" s="87" t="s">
        <v>52</v>
      </c>
    </row>
    <row r="27" spans="1:25" ht="16.2" thickBot="1" x14ac:dyDescent="0.35">
      <c r="A27" s="8"/>
      <c r="B27" s="72" t="s">
        <v>54</v>
      </c>
      <c r="C27" s="73"/>
      <c r="D27" s="73"/>
      <c r="E27" s="117"/>
      <c r="F27" s="116"/>
      <c r="G27" s="36"/>
      <c r="H27" s="146">
        <f>SUM(F34:F43,G34:G43)</f>
        <v>94.2</v>
      </c>
      <c r="I27" s="147"/>
      <c r="J27" s="32"/>
      <c r="K27" s="33"/>
      <c r="L27" s="33"/>
      <c r="M27" s="77">
        <f>V30-M30</f>
        <v>97.326000000000931</v>
      </c>
      <c r="N27" s="34"/>
      <c r="O27" s="35"/>
      <c r="P27" s="85">
        <f>P30*P28/100</f>
        <v>101.85780000000001</v>
      </c>
      <c r="Q27" s="80" t="s">
        <v>54</v>
      </c>
      <c r="R27" s="81"/>
      <c r="S27" s="35"/>
      <c r="T27" s="35"/>
      <c r="U27" s="33"/>
      <c r="V27" s="34"/>
      <c r="W27" s="34"/>
      <c r="X27" s="35"/>
      <c r="Y27" s="85">
        <f>Y30-P30</f>
        <v>102.19304520377409</v>
      </c>
    </row>
    <row r="28" spans="1:25" ht="16.2" thickBot="1" x14ac:dyDescent="0.35">
      <c r="A28" s="8"/>
      <c r="B28" s="74" t="s">
        <v>55</v>
      </c>
      <c r="C28" s="75"/>
      <c r="D28" s="75"/>
      <c r="E28" s="83"/>
      <c r="F28" s="31"/>
      <c r="G28" s="31"/>
      <c r="H28" s="148">
        <f>(Q30-H30)*100/H30</f>
        <v>0.33921498019445706</v>
      </c>
      <c r="I28" s="149"/>
      <c r="J28" s="28"/>
      <c r="K28" s="19"/>
      <c r="L28" s="19"/>
      <c r="M28" s="78">
        <f>(V30-M30)*100/M30</f>
        <v>0.3308607560511318</v>
      </c>
      <c r="N28" s="29"/>
      <c r="O28" s="30"/>
      <c r="P28" s="86">
        <v>0.33</v>
      </c>
      <c r="Q28" s="82" t="s">
        <v>55</v>
      </c>
      <c r="R28" s="83"/>
      <c r="S28" s="30"/>
      <c r="T28" s="30"/>
      <c r="U28" s="19"/>
      <c r="V28" s="29"/>
      <c r="W28" s="29"/>
      <c r="X28" s="30"/>
      <c r="Y28" s="88">
        <f>(Y30-P30)*100/P30</f>
        <v>0.33108613103017587</v>
      </c>
    </row>
    <row r="29" spans="1:25" ht="13.8" thickBot="1" x14ac:dyDescent="0.3">
      <c r="H29" s="18"/>
      <c r="M29" s="33"/>
      <c r="P29" s="33"/>
      <c r="Q29" s="18"/>
    </row>
    <row r="30" spans="1:25" ht="13.8" thickBot="1" x14ac:dyDescent="0.3">
      <c r="H30" s="142">
        <f>SUM(H34:H43,I34:I43)</f>
        <v>27770</v>
      </c>
      <c r="I30" s="143"/>
      <c r="M30" s="44">
        <f>SUM(M34:M43)</f>
        <v>29416</v>
      </c>
      <c r="P30" s="44">
        <f>SUM(P34:P43)</f>
        <v>30866</v>
      </c>
      <c r="Q30" s="142">
        <f>SUM(Q34:Q43,R34:R43)</f>
        <v>27864.2</v>
      </c>
      <c r="R30" s="143"/>
      <c r="V30" s="46">
        <f>SUM(V34:V43)</f>
        <v>29513.326000000001</v>
      </c>
      <c r="Y30" s="47">
        <f>SUM(Y34:Y43)</f>
        <v>30968.193045203774</v>
      </c>
    </row>
    <row r="31" spans="1:25" ht="15.6" x14ac:dyDescent="0.3">
      <c r="A31" s="11"/>
      <c r="E31" s="2"/>
      <c r="F31" s="20" t="s">
        <v>56</v>
      </c>
      <c r="G31" s="21"/>
      <c r="H31" s="90" t="s">
        <v>57</v>
      </c>
      <c r="I31" s="91"/>
      <c r="J31" s="91"/>
      <c r="K31" s="92"/>
      <c r="L31" s="92"/>
      <c r="M31" s="92"/>
      <c r="N31" s="92"/>
      <c r="O31" s="92"/>
      <c r="P31" s="92"/>
      <c r="Q31" s="95" t="s">
        <v>58</v>
      </c>
      <c r="R31" s="96"/>
      <c r="S31" s="96"/>
      <c r="T31" s="96"/>
      <c r="U31" s="96"/>
      <c r="V31" s="96"/>
      <c r="W31" s="96"/>
      <c r="X31" s="96"/>
      <c r="Y31" s="97"/>
    </row>
    <row r="32" spans="1:25" ht="54" customHeight="1" thickBot="1" x14ac:dyDescent="0.3">
      <c r="E32" s="2"/>
      <c r="F32" s="140" t="s">
        <v>97</v>
      </c>
      <c r="G32" s="141"/>
      <c r="H32" s="93"/>
      <c r="I32" s="93"/>
      <c r="J32" s="93"/>
      <c r="K32" s="93"/>
      <c r="L32" s="93"/>
      <c r="M32" s="93"/>
      <c r="N32" s="93"/>
      <c r="O32" s="93"/>
      <c r="P32" s="94"/>
      <c r="Q32" s="98"/>
      <c r="R32" s="98"/>
      <c r="S32" s="98"/>
      <c r="T32" s="98"/>
      <c r="U32" s="98"/>
      <c r="V32" s="98"/>
      <c r="W32" s="98"/>
      <c r="X32" s="98"/>
      <c r="Y32" s="99"/>
    </row>
    <row r="33" spans="2:26" ht="84" customHeight="1" thickBot="1" x14ac:dyDescent="0.3">
      <c r="B33" s="104" t="s">
        <v>17</v>
      </c>
      <c r="C33" s="120" t="s">
        <v>59</v>
      </c>
      <c r="D33" s="120" t="s">
        <v>96</v>
      </c>
      <c r="E33" s="105" t="s">
        <v>60</v>
      </c>
      <c r="F33" s="106" t="s">
        <v>61</v>
      </c>
      <c r="G33" s="106" t="s">
        <v>62</v>
      </c>
      <c r="H33" s="109" t="s">
        <v>88</v>
      </c>
      <c r="I33" s="109" t="s">
        <v>63</v>
      </c>
      <c r="J33" s="109" t="s">
        <v>89</v>
      </c>
      <c r="K33" s="109" t="s">
        <v>90</v>
      </c>
      <c r="L33" s="109" t="s">
        <v>64</v>
      </c>
      <c r="M33" s="109" t="s">
        <v>65</v>
      </c>
      <c r="N33" s="109" t="s">
        <v>66</v>
      </c>
      <c r="O33" s="109" t="s">
        <v>91</v>
      </c>
      <c r="P33" s="109" t="s">
        <v>67</v>
      </c>
      <c r="Q33" s="106" t="s">
        <v>92</v>
      </c>
      <c r="R33" s="106" t="s">
        <v>68</v>
      </c>
      <c r="S33" s="106" t="s">
        <v>93</v>
      </c>
      <c r="T33" s="107" t="s">
        <v>94</v>
      </c>
      <c r="U33" s="106" t="s">
        <v>69</v>
      </c>
      <c r="V33" s="106" t="s">
        <v>70</v>
      </c>
      <c r="W33" s="106" t="s">
        <v>71</v>
      </c>
      <c r="X33" s="106" t="s">
        <v>95</v>
      </c>
      <c r="Y33" s="108" t="s">
        <v>72</v>
      </c>
      <c r="Z33" s="4"/>
    </row>
    <row r="34" spans="2:26" x14ac:dyDescent="0.25">
      <c r="B34" s="14" t="s">
        <v>22</v>
      </c>
      <c r="C34" s="14"/>
      <c r="D34" s="14"/>
      <c r="E34" s="9" t="s">
        <v>73</v>
      </c>
      <c r="F34" s="100">
        <v>12</v>
      </c>
      <c r="G34" s="100">
        <v>6</v>
      </c>
      <c r="H34" s="123">
        <v>2500</v>
      </c>
      <c r="I34" s="123">
        <v>0</v>
      </c>
      <c r="J34" s="124">
        <v>0</v>
      </c>
      <c r="K34" s="123">
        <f t="shared" ref="K34:K43" si="0">H34*(J34/100)</f>
        <v>0</v>
      </c>
      <c r="L34" s="124">
        <v>0</v>
      </c>
      <c r="M34" s="125">
        <f>H34+I34+K34+L34</f>
        <v>2500</v>
      </c>
      <c r="N34" s="126">
        <v>0</v>
      </c>
      <c r="O34" s="127">
        <v>0</v>
      </c>
      <c r="P34" s="125">
        <f>SUM(M34:O34)</f>
        <v>2500</v>
      </c>
      <c r="Q34" s="125">
        <f t="shared" ref="Q34:R43" si="1">H34+F34</f>
        <v>2512</v>
      </c>
      <c r="R34" s="125">
        <f t="shared" si="1"/>
        <v>6</v>
      </c>
      <c r="S34" s="123">
        <f t="shared" ref="S34:S43" si="2">J34</f>
        <v>0</v>
      </c>
      <c r="T34" s="125">
        <f>Q34*(S34/100)</f>
        <v>0</v>
      </c>
      <c r="U34" s="128">
        <f t="shared" ref="U34:U43" si="3">L34</f>
        <v>0</v>
      </c>
      <c r="V34" s="125">
        <f>Q34+R34+T34+U34</f>
        <v>2518</v>
      </c>
      <c r="W34" s="126">
        <f t="shared" ref="W34:W43" si="4">N34</f>
        <v>0</v>
      </c>
      <c r="X34" s="127">
        <f t="shared" ref="X34:X43" si="5">(V34/M34*O34)</f>
        <v>0</v>
      </c>
      <c r="Y34" s="127">
        <f>SUM(V34:X34)</f>
        <v>2518</v>
      </c>
      <c r="Z34" s="3"/>
    </row>
    <row r="35" spans="2:26" x14ac:dyDescent="0.25">
      <c r="B35" s="15" t="s">
        <v>23</v>
      </c>
      <c r="C35" s="15"/>
      <c r="D35" s="15"/>
      <c r="E35" s="10" t="s">
        <v>74</v>
      </c>
      <c r="F35" s="49">
        <f>F34*0.6</f>
        <v>7.1999999999999993</v>
      </c>
      <c r="G35" s="101"/>
      <c r="H35" s="123">
        <v>1500</v>
      </c>
      <c r="I35" s="123">
        <v>30</v>
      </c>
      <c r="J35" s="124">
        <v>3</v>
      </c>
      <c r="K35" s="123">
        <f t="shared" si="0"/>
        <v>45</v>
      </c>
      <c r="L35" s="124">
        <v>20</v>
      </c>
      <c r="M35" s="123">
        <f t="shared" ref="M35:M43" si="6">H35+I35+K35+L35</f>
        <v>1595</v>
      </c>
      <c r="N35" s="129">
        <v>0</v>
      </c>
      <c r="O35" s="124">
        <v>100</v>
      </c>
      <c r="P35" s="123">
        <f t="shared" ref="P35:P43" si="7">SUM(M35:O35)</f>
        <v>1695</v>
      </c>
      <c r="Q35" s="123">
        <f t="shared" si="1"/>
        <v>1507.2</v>
      </c>
      <c r="R35" s="123">
        <f t="shared" si="1"/>
        <v>30</v>
      </c>
      <c r="S35" s="123">
        <f t="shared" si="2"/>
        <v>3</v>
      </c>
      <c r="T35" s="123">
        <f>Q35*(S35/100)</f>
        <v>45.216000000000001</v>
      </c>
      <c r="U35" s="130">
        <f t="shared" si="3"/>
        <v>20</v>
      </c>
      <c r="V35" s="123">
        <f t="shared" ref="V35:V42" si="8">Q35+R35+T35+U35</f>
        <v>1602.4159999999999</v>
      </c>
      <c r="W35" s="129">
        <f t="shared" si="4"/>
        <v>0</v>
      </c>
      <c r="X35" s="124">
        <f t="shared" si="5"/>
        <v>100.46495297805642</v>
      </c>
      <c r="Y35" s="124">
        <f>SUM(V35:X35)</f>
        <v>1702.8809529780563</v>
      </c>
      <c r="Z35" s="3"/>
    </row>
    <row r="36" spans="2:26" x14ac:dyDescent="0.25">
      <c r="B36" s="15" t="s">
        <v>24</v>
      </c>
      <c r="C36" s="15"/>
      <c r="D36" s="15"/>
      <c r="E36" s="10" t="s">
        <v>75</v>
      </c>
      <c r="F36" s="101">
        <v>9</v>
      </c>
      <c r="G36" s="101"/>
      <c r="H36" s="123">
        <v>2700</v>
      </c>
      <c r="I36" s="123">
        <v>100</v>
      </c>
      <c r="J36" s="124">
        <v>3</v>
      </c>
      <c r="K36" s="123">
        <f t="shared" si="0"/>
        <v>81</v>
      </c>
      <c r="L36" s="124">
        <v>0</v>
      </c>
      <c r="M36" s="123">
        <f t="shared" si="6"/>
        <v>2881</v>
      </c>
      <c r="N36" s="129">
        <v>0</v>
      </c>
      <c r="O36" s="124">
        <v>150</v>
      </c>
      <c r="P36" s="123">
        <f t="shared" si="7"/>
        <v>3031</v>
      </c>
      <c r="Q36" s="123">
        <f t="shared" si="1"/>
        <v>2709</v>
      </c>
      <c r="R36" s="123">
        <f t="shared" si="1"/>
        <v>100</v>
      </c>
      <c r="S36" s="123">
        <f t="shared" si="2"/>
        <v>3</v>
      </c>
      <c r="T36" s="123">
        <f t="shared" ref="T36:T43" si="9">Q36*(S36/100)</f>
        <v>81.27</v>
      </c>
      <c r="U36" s="130">
        <f t="shared" si="3"/>
        <v>0</v>
      </c>
      <c r="V36" s="123">
        <f t="shared" si="8"/>
        <v>2890.27</v>
      </c>
      <c r="W36" s="129">
        <f t="shared" si="4"/>
        <v>0</v>
      </c>
      <c r="X36" s="124">
        <f t="shared" si="5"/>
        <v>150.4826449149601</v>
      </c>
      <c r="Y36" s="124">
        <f t="shared" ref="Y36:Y43" si="10">SUM(V36:X36)</f>
        <v>3040.75264491496</v>
      </c>
      <c r="Z36" s="3"/>
    </row>
    <row r="37" spans="2:26" x14ac:dyDescent="0.25">
      <c r="B37" s="15" t="s">
        <v>25</v>
      </c>
      <c r="C37" s="15"/>
      <c r="D37" s="15"/>
      <c r="E37" s="10" t="s">
        <v>76</v>
      </c>
      <c r="F37" s="49">
        <f>F36</f>
        <v>9</v>
      </c>
      <c r="G37" s="101"/>
      <c r="H37" s="123">
        <v>2700</v>
      </c>
      <c r="I37" s="123">
        <v>60</v>
      </c>
      <c r="J37" s="124">
        <v>8</v>
      </c>
      <c r="K37" s="123">
        <f t="shared" si="0"/>
        <v>216</v>
      </c>
      <c r="L37" s="124">
        <v>60</v>
      </c>
      <c r="M37" s="123">
        <f t="shared" si="6"/>
        <v>3036</v>
      </c>
      <c r="N37" s="129">
        <v>20</v>
      </c>
      <c r="O37" s="124">
        <v>200</v>
      </c>
      <c r="P37" s="123">
        <f t="shared" si="7"/>
        <v>3256</v>
      </c>
      <c r="Q37" s="123">
        <f t="shared" si="1"/>
        <v>2709</v>
      </c>
      <c r="R37" s="123">
        <f t="shared" si="1"/>
        <v>60</v>
      </c>
      <c r="S37" s="123">
        <f t="shared" si="2"/>
        <v>8</v>
      </c>
      <c r="T37" s="123">
        <f t="shared" si="9"/>
        <v>216.72</v>
      </c>
      <c r="U37" s="130">
        <f t="shared" si="3"/>
        <v>60</v>
      </c>
      <c r="V37" s="123">
        <f t="shared" si="8"/>
        <v>3045.72</v>
      </c>
      <c r="W37" s="129">
        <f t="shared" si="4"/>
        <v>20</v>
      </c>
      <c r="X37" s="124">
        <f t="shared" si="5"/>
        <v>200.64031620553359</v>
      </c>
      <c r="Y37" s="124">
        <f t="shared" si="10"/>
        <v>3266.3603162055333</v>
      </c>
      <c r="Z37" s="3"/>
    </row>
    <row r="38" spans="2:26" x14ac:dyDescent="0.25">
      <c r="B38" s="15" t="s">
        <v>26</v>
      </c>
      <c r="C38" s="15"/>
      <c r="D38" s="15"/>
      <c r="E38" s="10" t="s">
        <v>76</v>
      </c>
      <c r="F38" s="49">
        <f>F36</f>
        <v>9</v>
      </c>
      <c r="G38" s="101"/>
      <c r="H38" s="123">
        <v>2700</v>
      </c>
      <c r="I38" s="123">
        <v>0</v>
      </c>
      <c r="J38" s="124">
        <v>0</v>
      </c>
      <c r="K38" s="123">
        <f t="shared" si="0"/>
        <v>0</v>
      </c>
      <c r="L38" s="124">
        <v>0</v>
      </c>
      <c r="M38" s="123">
        <f t="shared" si="6"/>
        <v>2700</v>
      </c>
      <c r="N38" s="129">
        <v>0</v>
      </c>
      <c r="O38" s="124">
        <v>250</v>
      </c>
      <c r="P38" s="123">
        <f t="shared" si="7"/>
        <v>2950</v>
      </c>
      <c r="Q38" s="123">
        <f t="shared" si="1"/>
        <v>2709</v>
      </c>
      <c r="R38" s="123">
        <f t="shared" si="1"/>
        <v>0</v>
      </c>
      <c r="S38" s="123">
        <f t="shared" si="2"/>
        <v>0</v>
      </c>
      <c r="T38" s="123">
        <f t="shared" si="9"/>
        <v>0</v>
      </c>
      <c r="U38" s="130">
        <f t="shared" si="3"/>
        <v>0</v>
      </c>
      <c r="V38" s="123">
        <f t="shared" si="8"/>
        <v>2709</v>
      </c>
      <c r="W38" s="129">
        <f t="shared" si="4"/>
        <v>0</v>
      </c>
      <c r="X38" s="124">
        <f t="shared" si="5"/>
        <v>250.83333333333334</v>
      </c>
      <c r="Y38" s="124">
        <f t="shared" si="10"/>
        <v>2959.8333333333335</v>
      </c>
      <c r="Z38" s="3"/>
    </row>
    <row r="39" spans="2:26" x14ac:dyDescent="0.25">
      <c r="B39" s="15" t="s">
        <v>27</v>
      </c>
      <c r="C39" s="15"/>
      <c r="D39" s="15"/>
      <c r="E39" s="10" t="s">
        <v>77</v>
      </c>
      <c r="F39" s="101">
        <v>7</v>
      </c>
      <c r="G39" s="101">
        <v>5</v>
      </c>
      <c r="H39" s="123">
        <v>2900</v>
      </c>
      <c r="I39" s="123">
        <v>90</v>
      </c>
      <c r="J39" s="124">
        <v>8</v>
      </c>
      <c r="K39" s="123">
        <f t="shared" si="0"/>
        <v>232</v>
      </c>
      <c r="L39" s="124">
        <v>70</v>
      </c>
      <c r="M39" s="123">
        <f t="shared" si="6"/>
        <v>3292</v>
      </c>
      <c r="N39" s="129">
        <v>0</v>
      </c>
      <c r="O39" s="124">
        <v>300</v>
      </c>
      <c r="P39" s="123">
        <f t="shared" si="7"/>
        <v>3592</v>
      </c>
      <c r="Q39" s="123">
        <f t="shared" si="1"/>
        <v>2907</v>
      </c>
      <c r="R39" s="123">
        <f t="shared" si="1"/>
        <v>95</v>
      </c>
      <c r="S39" s="123">
        <f t="shared" si="2"/>
        <v>8</v>
      </c>
      <c r="T39" s="123">
        <f t="shared" si="9"/>
        <v>232.56</v>
      </c>
      <c r="U39" s="130">
        <f t="shared" si="3"/>
        <v>70</v>
      </c>
      <c r="V39" s="123">
        <f t="shared" si="8"/>
        <v>3304.56</v>
      </c>
      <c r="W39" s="129">
        <f t="shared" si="4"/>
        <v>0</v>
      </c>
      <c r="X39" s="124">
        <f t="shared" si="5"/>
        <v>301.14459295261236</v>
      </c>
      <c r="Y39" s="124">
        <f t="shared" si="10"/>
        <v>3605.7045929526121</v>
      </c>
      <c r="Z39" s="3"/>
    </row>
    <row r="40" spans="2:26" x14ac:dyDescent="0.25">
      <c r="B40" s="15" t="s">
        <v>28</v>
      </c>
      <c r="C40" s="15"/>
      <c r="D40" s="15"/>
      <c r="E40" s="10" t="s">
        <v>78</v>
      </c>
      <c r="F40" s="50">
        <f>F39</f>
        <v>7</v>
      </c>
      <c r="G40" s="102"/>
      <c r="H40" s="123">
        <v>2900</v>
      </c>
      <c r="I40" s="123">
        <v>0</v>
      </c>
      <c r="J40" s="124">
        <v>0</v>
      </c>
      <c r="K40" s="123">
        <f t="shared" si="0"/>
        <v>0</v>
      </c>
      <c r="L40" s="124">
        <v>0</v>
      </c>
      <c r="M40" s="123">
        <f t="shared" si="6"/>
        <v>2900</v>
      </c>
      <c r="N40" s="129">
        <v>30</v>
      </c>
      <c r="O40" s="124">
        <v>0</v>
      </c>
      <c r="P40" s="123">
        <f t="shared" si="7"/>
        <v>2930</v>
      </c>
      <c r="Q40" s="123">
        <f t="shared" si="1"/>
        <v>2907</v>
      </c>
      <c r="R40" s="123">
        <f t="shared" si="1"/>
        <v>0</v>
      </c>
      <c r="S40" s="123">
        <f t="shared" si="2"/>
        <v>0</v>
      </c>
      <c r="T40" s="123">
        <f t="shared" si="9"/>
        <v>0</v>
      </c>
      <c r="U40" s="130">
        <f t="shared" si="3"/>
        <v>0</v>
      </c>
      <c r="V40" s="123">
        <f t="shared" si="8"/>
        <v>2907</v>
      </c>
      <c r="W40" s="129">
        <f t="shared" si="4"/>
        <v>30</v>
      </c>
      <c r="X40" s="124">
        <f t="shared" si="5"/>
        <v>0</v>
      </c>
      <c r="Y40" s="124">
        <f t="shared" si="10"/>
        <v>2937</v>
      </c>
      <c r="Z40" s="3"/>
    </row>
    <row r="41" spans="2:26" x14ac:dyDescent="0.25">
      <c r="B41" s="15" t="s">
        <v>29</v>
      </c>
      <c r="C41" s="15"/>
      <c r="D41" s="15"/>
      <c r="E41" s="10" t="s">
        <v>78</v>
      </c>
      <c r="F41" s="50">
        <f>F39</f>
        <v>7</v>
      </c>
      <c r="G41" s="102"/>
      <c r="H41" s="123">
        <v>2900</v>
      </c>
      <c r="I41" s="123">
        <v>80</v>
      </c>
      <c r="J41" s="124">
        <v>8</v>
      </c>
      <c r="K41" s="123">
        <f t="shared" si="0"/>
        <v>232</v>
      </c>
      <c r="L41" s="124">
        <v>0</v>
      </c>
      <c r="M41" s="123">
        <f t="shared" si="6"/>
        <v>3212</v>
      </c>
      <c r="N41" s="129">
        <v>0</v>
      </c>
      <c r="O41" s="124">
        <v>0</v>
      </c>
      <c r="P41" s="123">
        <f t="shared" si="7"/>
        <v>3212</v>
      </c>
      <c r="Q41" s="123">
        <f t="shared" si="1"/>
        <v>2907</v>
      </c>
      <c r="R41" s="123">
        <f t="shared" si="1"/>
        <v>80</v>
      </c>
      <c r="S41" s="123">
        <f t="shared" si="2"/>
        <v>8</v>
      </c>
      <c r="T41" s="123">
        <f t="shared" si="9"/>
        <v>232.56</v>
      </c>
      <c r="U41" s="130">
        <f t="shared" si="3"/>
        <v>0</v>
      </c>
      <c r="V41" s="123">
        <f t="shared" si="8"/>
        <v>3219.56</v>
      </c>
      <c r="W41" s="129">
        <f t="shared" si="4"/>
        <v>0</v>
      </c>
      <c r="X41" s="124">
        <f t="shared" si="5"/>
        <v>0</v>
      </c>
      <c r="Y41" s="124">
        <f t="shared" si="10"/>
        <v>3219.56</v>
      </c>
      <c r="Z41" s="3"/>
    </row>
    <row r="42" spans="2:26" x14ac:dyDescent="0.25">
      <c r="B42" s="15" t="s">
        <v>30</v>
      </c>
      <c r="C42" s="15"/>
      <c r="D42" s="15"/>
      <c r="E42" s="10" t="s">
        <v>79</v>
      </c>
      <c r="F42" s="103">
        <v>10</v>
      </c>
      <c r="G42" s="102"/>
      <c r="H42" s="123">
        <v>3000</v>
      </c>
      <c r="I42" s="123">
        <v>0</v>
      </c>
      <c r="J42" s="124">
        <v>8</v>
      </c>
      <c r="K42" s="123">
        <f t="shared" si="0"/>
        <v>240</v>
      </c>
      <c r="L42" s="124">
        <v>80</v>
      </c>
      <c r="M42" s="123">
        <f t="shared" si="6"/>
        <v>3320</v>
      </c>
      <c r="N42" s="129">
        <v>0</v>
      </c>
      <c r="O42" s="124">
        <v>400</v>
      </c>
      <c r="P42" s="123">
        <f t="shared" si="7"/>
        <v>3720</v>
      </c>
      <c r="Q42" s="123">
        <f t="shared" si="1"/>
        <v>3010</v>
      </c>
      <c r="R42" s="123">
        <f t="shared" si="1"/>
        <v>0</v>
      </c>
      <c r="S42" s="123">
        <f t="shared" si="2"/>
        <v>8</v>
      </c>
      <c r="T42" s="123">
        <f t="shared" si="9"/>
        <v>240.8</v>
      </c>
      <c r="U42" s="130">
        <f t="shared" si="3"/>
        <v>80</v>
      </c>
      <c r="V42" s="123">
        <f t="shared" si="8"/>
        <v>3330.8</v>
      </c>
      <c r="W42" s="129">
        <f t="shared" si="4"/>
        <v>0</v>
      </c>
      <c r="X42" s="124">
        <f t="shared" si="5"/>
        <v>401.30120481927713</v>
      </c>
      <c r="Y42" s="124">
        <f t="shared" si="10"/>
        <v>3732.1012048192774</v>
      </c>
      <c r="Z42" s="3"/>
    </row>
    <row r="43" spans="2:26" x14ac:dyDescent="0.25">
      <c r="B43" s="15" t="s">
        <v>31</v>
      </c>
      <c r="C43" s="15"/>
      <c r="D43" s="15"/>
      <c r="E43" s="10" t="s">
        <v>80</v>
      </c>
      <c r="F43" s="103"/>
      <c r="G43" s="102">
        <v>6</v>
      </c>
      <c r="H43" s="123">
        <v>3500</v>
      </c>
      <c r="I43" s="123">
        <v>110</v>
      </c>
      <c r="J43" s="124">
        <v>8</v>
      </c>
      <c r="K43" s="123">
        <f t="shared" si="0"/>
        <v>280</v>
      </c>
      <c r="L43" s="124">
        <v>90</v>
      </c>
      <c r="M43" s="123">
        <f t="shared" si="6"/>
        <v>3980</v>
      </c>
      <c r="N43" s="129">
        <v>0</v>
      </c>
      <c r="O43" s="124">
        <v>0</v>
      </c>
      <c r="P43" s="123">
        <f t="shared" si="7"/>
        <v>3980</v>
      </c>
      <c r="Q43" s="123">
        <f t="shared" si="1"/>
        <v>3500</v>
      </c>
      <c r="R43" s="123">
        <f t="shared" si="1"/>
        <v>116</v>
      </c>
      <c r="S43" s="123">
        <f t="shared" si="2"/>
        <v>8</v>
      </c>
      <c r="T43" s="123">
        <f t="shared" si="9"/>
        <v>280</v>
      </c>
      <c r="U43" s="130">
        <f t="shared" si="3"/>
        <v>90</v>
      </c>
      <c r="V43" s="123">
        <f>Q43+R43+T43+U43</f>
        <v>3986</v>
      </c>
      <c r="W43" s="129">
        <f t="shared" si="4"/>
        <v>0</v>
      </c>
      <c r="X43" s="124">
        <f t="shared" si="5"/>
        <v>0</v>
      </c>
      <c r="Y43" s="124">
        <f t="shared" si="10"/>
        <v>3986</v>
      </c>
      <c r="Z43" s="3"/>
    </row>
  </sheetData>
  <mergeCells count="9">
    <mergeCell ref="H28:I28"/>
    <mergeCell ref="H30:I30"/>
    <mergeCell ref="Q30:R30"/>
    <mergeCell ref="F32:G32"/>
    <mergeCell ref="A7:P7"/>
    <mergeCell ref="A8:P8"/>
    <mergeCell ref="A14:Q14"/>
    <mergeCell ref="H26:I26"/>
    <mergeCell ref="H27:I27"/>
  </mergeCells>
  <phoneticPr fontId="1" type="noConversion"/>
  <pageMargins left="0.7" right="0.7" top="0.75" bottom="0.75" header="0.3" footer="0.3"/>
  <pageSetup paperSize="0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2440E-931A-445C-AA56-093D4E765E16}">
  <dimension ref="A1:Y46"/>
  <sheetViews>
    <sheetView workbookViewId="0">
      <selection activeCell="Y37" sqref="F37:Y46"/>
    </sheetView>
  </sheetViews>
  <sheetFormatPr defaultRowHeight="13.2" x14ac:dyDescent="0.25"/>
  <cols>
    <col min="2" max="3" width="10.109375" customWidth="1"/>
    <col min="4" max="4" width="11.44140625" customWidth="1"/>
    <col min="5" max="5" width="9.6640625" customWidth="1"/>
    <col min="6" max="7" width="19.33203125" customWidth="1"/>
    <col min="8" max="9" width="13" customWidth="1"/>
    <col min="10" max="10" width="14.33203125" customWidth="1"/>
    <col min="11" max="17" width="13" customWidth="1"/>
    <col min="18" max="18" width="13.77734375" customWidth="1"/>
    <col min="19" max="26" width="13" customWidth="1"/>
  </cols>
  <sheetData>
    <row r="1" spans="1:19" x14ac:dyDescent="0.25">
      <c r="A1" s="5" t="s">
        <v>0</v>
      </c>
      <c r="B1" s="2"/>
      <c r="C1" s="2"/>
      <c r="D1" s="2"/>
      <c r="E1" s="2"/>
      <c r="F1" s="2"/>
      <c r="G1" s="2"/>
      <c r="H1" s="2"/>
      <c r="I1" s="2"/>
    </row>
    <row r="2" spans="1:19" x14ac:dyDescent="0.25">
      <c r="B2" s="2"/>
      <c r="C2" s="2"/>
      <c r="D2" s="2"/>
      <c r="E2" s="2"/>
      <c r="F2" s="2"/>
      <c r="G2" s="2"/>
      <c r="H2" s="2"/>
      <c r="I2" s="2"/>
    </row>
    <row r="3" spans="1:19" ht="21" x14ac:dyDescent="0.4">
      <c r="A3" s="7" t="s">
        <v>82</v>
      </c>
      <c r="B3" s="2"/>
      <c r="C3" s="2"/>
      <c r="D3" s="2"/>
      <c r="E3" s="2"/>
      <c r="F3" s="2"/>
      <c r="G3" s="2"/>
      <c r="H3" s="2"/>
      <c r="I3" s="2"/>
    </row>
    <row r="4" spans="1:19" ht="15.6" x14ac:dyDescent="0.3">
      <c r="A4" s="12" t="s">
        <v>6</v>
      </c>
      <c r="B4" s="2"/>
      <c r="C4" s="2"/>
      <c r="D4" s="2"/>
      <c r="E4" s="2"/>
      <c r="F4" s="2"/>
      <c r="G4" s="2"/>
      <c r="H4" s="2"/>
      <c r="I4" s="2"/>
    </row>
    <row r="5" spans="1:19" x14ac:dyDescent="0.25">
      <c r="A5" s="112" t="s">
        <v>7</v>
      </c>
      <c r="B5" s="2"/>
      <c r="C5" s="2"/>
      <c r="D5" s="2"/>
      <c r="E5" s="2"/>
      <c r="F5" s="2"/>
      <c r="G5" s="2"/>
      <c r="H5" s="2"/>
      <c r="I5" s="2"/>
    </row>
    <row r="6" spans="1:19" x14ac:dyDescent="0.25">
      <c r="A6" s="112" t="s">
        <v>8</v>
      </c>
      <c r="B6" s="2"/>
      <c r="C6" s="2"/>
      <c r="D6" s="2"/>
      <c r="E6" s="2"/>
      <c r="F6" s="2"/>
      <c r="G6" s="2"/>
      <c r="H6" s="2"/>
      <c r="I6" s="2"/>
    </row>
    <row r="7" spans="1:19" x14ac:dyDescent="0.25">
      <c r="A7" s="5"/>
      <c r="B7" s="2"/>
      <c r="C7" s="2"/>
      <c r="D7" s="2"/>
      <c r="E7" s="2"/>
      <c r="F7" s="2"/>
      <c r="G7" s="2"/>
      <c r="H7" s="2"/>
      <c r="I7" s="2"/>
    </row>
    <row r="8" spans="1:19" ht="17.399999999999999" x14ac:dyDescent="0.3">
      <c r="A8" s="38" t="s">
        <v>33</v>
      </c>
      <c r="B8" s="2"/>
      <c r="C8" s="2"/>
      <c r="D8" s="2"/>
      <c r="E8" s="2"/>
      <c r="F8" s="2"/>
      <c r="G8" s="2"/>
      <c r="H8" s="2"/>
      <c r="I8" s="2"/>
    </row>
    <row r="9" spans="1:19" ht="15.6" x14ac:dyDescent="0.25">
      <c r="A9" s="139" t="s">
        <v>83</v>
      </c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S9" s="41"/>
    </row>
    <row r="10" spans="1:19" ht="33" customHeight="1" x14ac:dyDescent="0.25">
      <c r="A10" s="139" t="s">
        <v>84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S10" s="41"/>
    </row>
    <row r="11" spans="1:19" ht="18" x14ac:dyDescent="0.3">
      <c r="A11" s="39" t="s">
        <v>85</v>
      </c>
      <c r="E11" s="2"/>
      <c r="F11" s="2"/>
      <c r="G11" s="2"/>
      <c r="H11" s="2"/>
      <c r="I11" s="2"/>
      <c r="S11" s="42"/>
    </row>
    <row r="12" spans="1:19" ht="15.6" x14ac:dyDescent="0.3">
      <c r="A12" s="39"/>
      <c r="E12" s="2"/>
      <c r="F12" s="2"/>
      <c r="G12" s="2"/>
      <c r="H12" s="2"/>
      <c r="I12" s="2"/>
      <c r="S12" s="41"/>
    </row>
    <row r="13" spans="1:19" ht="17.399999999999999" x14ac:dyDescent="0.3">
      <c r="A13" s="38" t="s">
        <v>86</v>
      </c>
      <c r="B13" s="2"/>
      <c r="C13" s="2"/>
      <c r="D13" s="2"/>
      <c r="E13" s="2"/>
      <c r="F13" s="2"/>
      <c r="G13" s="2"/>
      <c r="H13" s="2"/>
      <c r="I13" s="2"/>
      <c r="S13" s="41"/>
    </row>
    <row r="14" spans="1:19" ht="15.6" x14ac:dyDescent="0.3">
      <c r="A14" s="8" t="s">
        <v>39</v>
      </c>
      <c r="B14" s="11"/>
      <c r="C14" s="11"/>
      <c r="D14" s="11"/>
      <c r="E14" s="11"/>
      <c r="F14" s="11"/>
      <c r="G14" s="11"/>
      <c r="H14" s="11"/>
      <c r="I14" s="11"/>
      <c r="J14" s="8"/>
      <c r="K14" s="8"/>
      <c r="L14" s="8"/>
      <c r="M14" s="8"/>
      <c r="N14" s="8"/>
      <c r="O14" s="6"/>
      <c r="P14" s="6"/>
      <c r="Q14" s="6"/>
      <c r="S14" s="41"/>
    </row>
    <row r="15" spans="1:19" ht="15.6" x14ac:dyDescent="0.25">
      <c r="A15" s="16" t="s">
        <v>40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9" ht="15.6" x14ac:dyDescent="0.3">
      <c r="A16" s="12" t="s">
        <v>41</v>
      </c>
      <c r="B16" s="11"/>
      <c r="C16" s="11"/>
      <c r="D16" s="11"/>
      <c r="E16" s="11"/>
      <c r="F16" s="11"/>
      <c r="G16" s="11"/>
      <c r="H16" s="11"/>
      <c r="I16" s="11"/>
      <c r="J16" s="8"/>
      <c r="K16" s="8"/>
      <c r="L16" s="8"/>
      <c r="M16" s="8"/>
      <c r="N16" s="8"/>
      <c r="O16" s="6"/>
      <c r="P16" s="6"/>
      <c r="Q16" s="6"/>
    </row>
    <row r="17" spans="1:25" ht="15.6" x14ac:dyDescent="0.3">
      <c r="A17" s="12" t="s">
        <v>42</v>
      </c>
      <c r="B17" s="11"/>
      <c r="C17" s="11"/>
      <c r="D17" s="11"/>
      <c r="E17" s="11"/>
      <c r="F17" s="11"/>
      <c r="G17" s="11"/>
      <c r="H17" s="11"/>
      <c r="I17" s="11"/>
      <c r="J17" s="8"/>
      <c r="K17" s="8"/>
      <c r="L17" s="8"/>
      <c r="M17" s="8"/>
      <c r="N17" s="8"/>
      <c r="O17" s="6"/>
      <c r="P17" s="6"/>
      <c r="Q17" s="6"/>
    </row>
    <row r="18" spans="1:25" ht="15.6" x14ac:dyDescent="0.3">
      <c r="A18" s="12" t="s">
        <v>43</v>
      </c>
      <c r="B18" s="11"/>
      <c r="C18" s="11"/>
      <c r="D18" s="11"/>
      <c r="E18" s="11"/>
      <c r="F18" s="11"/>
      <c r="G18" s="11"/>
      <c r="H18" s="11"/>
      <c r="I18" s="11"/>
      <c r="J18" s="8"/>
      <c r="K18" s="8"/>
      <c r="L18" s="8"/>
      <c r="M18" s="8"/>
      <c r="N18" s="8"/>
      <c r="O18" s="6"/>
      <c r="P18" s="6"/>
      <c r="Q18" s="6"/>
    </row>
    <row r="19" spans="1:25" ht="15.6" x14ac:dyDescent="0.3">
      <c r="A19" s="12" t="s">
        <v>44</v>
      </c>
      <c r="B19" s="11"/>
      <c r="C19" s="11"/>
      <c r="D19" s="11"/>
      <c r="E19" s="11"/>
      <c r="F19" s="11"/>
      <c r="G19" s="11"/>
      <c r="H19" s="11"/>
      <c r="I19" s="11"/>
      <c r="J19" s="8"/>
      <c r="K19" s="8"/>
      <c r="L19" s="8"/>
      <c r="M19" s="8"/>
      <c r="N19" s="8"/>
      <c r="O19" s="6"/>
      <c r="P19" s="6"/>
      <c r="Q19" s="6"/>
    </row>
    <row r="21" spans="1:25" ht="15.6" x14ac:dyDescent="0.3">
      <c r="A21" s="8"/>
      <c r="B21" s="11"/>
      <c r="C21" s="11"/>
      <c r="D21" s="11"/>
      <c r="E21" s="11"/>
      <c r="F21" s="11"/>
      <c r="G21" s="11"/>
      <c r="H21" s="11"/>
      <c r="I21" s="11"/>
      <c r="J21" s="8"/>
      <c r="K21" s="8"/>
      <c r="L21" s="8"/>
      <c r="M21" s="8"/>
      <c r="N21" s="8"/>
      <c r="O21" s="6"/>
      <c r="P21" s="6"/>
      <c r="Q21" s="6"/>
    </row>
    <row r="22" spans="1:25" ht="15.6" x14ac:dyDescent="0.3">
      <c r="A22" s="8" t="s">
        <v>45</v>
      </c>
      <c r="B22" s="11"/>
      <c r="C22" s="11"/>
      <c r="D22" s="11"/>
      <c r="E22" s="11"/>
      <c r="F22" s="11"/>
      <c r="G22" s="11"/>
      <c r="H22" s="11"/>
      <c r="I22" s="11"/>
      <c r="J22" s="8"/>
      <c r="K22" s="8"/>
      <c r="L22" s="8"/>
      <c r="M22" s="8"/>
      <c r="N22" s="8"/>
      <c r="O22" s="6"/>
      <c r="P22" s="6"/>
      <c r="Q22" s="6"/>
    </row>
    <row r="23" spans="1:25" ht="15.6" x14ac:dyDescent="0.3">
      <c r="A23" s="12" t="s">
        <v>46</v>
      </c>
      <c r="B23" s="11"/>
      <c r="C23" s="11"/>
      <c r="D23" s="11"/>
      <c r="E23" s="11"/>
      <c r="F23" s="11"/>
      <c r="G23" s="11"/>
      <c r="H23" s="11"/>
      <c r="I23" s="11"/>
      <c r="J23" s="8"/>
      <c r="K23" s="8"/>
      <c r="L23" s="8"/>
      <c r="M23" s="8"/>
      <c r="N23" s="8"/>
      <c r="O23" s="6"/>
      <c r="P23" s="6"/>
      <c r="Q23" s="6"/>
    </row>
    <row r="24" spans="1:25" ht="15.6" x14ac:dyDescent="0.3">
      <c r="A24" s="8" t="s">
        <v>47</v>
      </c>
      <c r="B24" s="11"/>
      <c r="C24" s="11"/>
      <c r="D24" s="11"/>
      <c r="E24" s="11"/>
      <c r="F24" s="11"/>
      <c r="G24" s="11"/>
      <c r="H24" s="11"/>
      <c r="I24" s="11"/>
      <c r="J24" s="8"/>
      <c r="K24" s="8"/>
      <c r="L24" s="8"/>
      <c r="M24" s="8"/>
      <c r="N24" s="8"/>
      <c r="O24" s="6"/>
      <c r="P24" s="6"/>
      <c r="Q24" s="6"/>
    </row>
    <row r="25" spans="1:25" ht="15.6" x14ac:dyDescent="0.3">
      <c r="A25" s="8" t="s">
        <v>48</v>
      </c>
      <c r="B25" s="11"/>
      <c r="C25" s="11"/>
      <c r="D25" s="11"/>
      <c r="E25" s="11"/>
      <c r="F25" s="11"/>
      <c r="G25" s="11"/>
      <c r="H25" s="11"/>
      <c r="I25" s="13"/>
      <c r="J25" s="1"/>
      <c r="K25" s="1"/>
      <c r="L25" s="1"/>
      <c r="M25" s="1"/>
      <c r="N25" s="1"/>
    </row>
    <row r="26" spans="1:25" ht="15.6" x14ac:dyDescent="0.3">
      <c r="A26" s="8"/>
      <c r="B26" s="11"/>
      <c r="C26" s="11"/>
      <c r="D26" s="11"/>
      <c r="E26" s="11"/>
      <c r="F26" s="11"/>
      <c r="G26" s="11"/>
      <c r="H26" s="11"/>
      <c r="I26" s="13"/>
      <c r="J26" s="1"/>
      <c r="K26" s="1"/>
      <c r="L26" s="1"/>
      <c r="M26" s="1"/>
      <c r="N26" s="1"/>
    </row>
    <row r="27" spans="1:25" ht="15.6" x14ac:dyDescent="0.3">
      <c r="A27" s="8"/>
      <c r="B27" s="11"/>
      <c r="C27" s="11"/>
      <c r="D27" s="11"/>
      <c r="E27" s="11"/>
      <c r="F27" s="11"/>
      <c r="G27" s="11"/>
      <c r="H27" s="11"/>
      <c r="I27" s="13"/>
      <c r="J27" s="1"/>
      <c r="K27" s="1"/>
      <c r="L27" s="1"/>
      <c r="M27" s="1"/>
      <c r="N27" s="1"/>
    </row>
    <row r="28" spans="1:25" ht="16.2" thickBot="1" x14ac:dyDescent="0.35">
      <c r="A28" s="8"/>
      <c r="B28" s="11"/>
      <c r="C28" s="11"/>
      <c r="D28" s="11"/>
      <c r="E28" s="11"/>
      <c r="F28" s="11"/>
      <c r="G28" s="11"/>
      <c r="H28" s="11"/>
      <c r="I28" s="13"/>
      <c r="J28" s="1"/>
      <c r="K28" s="1"/>
      <c r="L28" s="1"/>
      <c r="M28" s="1"/>
      <c r="N28" s="1"/>
    </row>
    <row r="29" spans="1:25" ht="27" customHeight="1" thickBot="1" x14ac:dyDescent="0.35">
      <c r="A29" s="8"/>
      <c r="B29" s="70" t="s">
        <v>49</v>
      </c>
      <c r="C29" s="113"/>
      <c r="D29" s="115"/>
      <c r="E29" s="119"/>
      <c r="F29" s="22"/>
      <c r="G29" s="118"/>
      <c r="H29" s="144" t="s">
        <v>50</v>
      </c>
      <c r="I29" s="145"/>
      <c r="J29" s="23"/>
      <c r="K29" s="24"/>
      <c r="L29" s="24"/>
      <c r="M29" s="76" t="s">
        <v>51</v>
      </c>
      <c r="N29" s="25"/>
      <c r="O29" s="24"/>
      <c r="P29" s="84" t="s">
        <v>52</v>
      </c>
      <c r="Q29" s="79" t="s">
        <v>53</v>
      </c>
      <c r="R29" s="71"/>
      <c r="S29" s="26"/>
      <c r="T29" s="27"/>
      <c r="U29" s="18"/>
      <c r="V29" s="25"/>
      <c r="W29" s="25"/>
      <c r="X29" s="24"/>
      <c r="Y29" s="87" t="s">
        <v>52</v>
      </c>
    </row>
    <row r="30" spans="1:25" ht="16.2" thickBot="1" x14ac:dyDescent="0.35">
      <c r="A30" s="8"/>
      <c r="B30" s="72" t="s">
        <v>54</v>
      </c>
      <c r="C30" s="73"/>
      <c r="D30" s="73"/>
      <c r="E30" s="117"/>
      <c r="F30" s="116"/>
      <c r="G30" s="36"/>
      <c r="H30" s="146">
        <f>SUM(F37:F46,G37:G46)</f>
        <v>175</v>
      </c>
      <c r="I30" s="147"/>
      <c r="J30" s="32"/>
      <c r="K30" s="33"/>
      <c r="L30" s="33"/>
      <c r="M30" s="77">
        <f>V33-M33</f>
        <v>178.84999999999854</v>
      </c>
      <c r="N30" s="34"/>
      <c r="O30" s="35"/>
      <c r="P30" s="85">
        <f>P33*P31/100</f>
        <v>185.196</v>
      </c>
      <c r="Q30" s="80" t="s">
        <v>54</v>
      </c>
      <c r="R30" s="81"/>
      <c r="S30" s="35"/>
      <c r="T30" s="35"/>
      <c r="U30" s="33"/>
      <c r="V30" s="34"/>
      <c r="W30" s="34"/>
      <c r="X30" s="35"/>
      <c r="Y30" s="85">
        <f>Y33-P33</f>
        <v>184.59338902047602</v>
      </c>
    </row>
    <row r="31" spans="1:25" ht="16.2" thickBot="1" x14ac:dyDescent="0.35">
      <c r="A31" s="8"/>
      <c r="B31" s="74" t="s">
        <v>55</v>
      </c>
      <c r="C31" s="75"/>
      <c r="D31" s="75"/>
      <c r="E31" s="83"/>
      <c r="F31" s="31"/>
      <c r="G31" s="31"/>
      <c r="H31" s="148">
        <f>(Q33-H33)*100/H33</f>
        <v>0.63017644940583362</v>
      </c>
      <c r="I31" s="149"/>
      <c r="J31" s="28"/>
      <c r="K31" s="19"/>
      <c r="L31" s="19"/>
      <c r="M31" s="78">
        <f>(V33-M33)*100/M33</f>
        <v>0.60800244764753386</v>
      </c>
      <c r="N31" s="29"/>
      <c r="O31" s="30"/>
      <c r="P31" s="86">
        <v>0.6</v>
      </c>
      <c r="Q31" s="82" t="s">
        <v>55</v>
      </c>
      <c r="R31" s="83"/>
      <c r="S31" s="30"/>
      <c r="T31" s="30"/>
      <c r="U31" s="19"/>
      <c r="V31" s="29"/>
      <c r="W31" s="29"/>
      <c r="X31" s="30"/>
      <c r="Y31" s="88">
        <f>(Y33-P33)*100/P33</f>
        <v>0.59804765444332286</v>
      </c>
    </row>
    <row r="32" spans="1:25" ht="13.8" thickBot="1" x14ac:dyDescent="0.3">
      <c r="H32" s="18"/>
      <c r="M32" s="33"/>
      <c r="P32" s="33"/>
      <c r="Q32" s="18"/>
    </row>
    <row r="33" spans="1:25" ht="13.8" thickBot="1" x14ac:dyDescent="0.3">
      <c r="H33" s="142">
        <f>SUM(H37:H46,I37:I46)</f>
        <v>27770</v>
      </c>
      <c r="I33" s="143"/>
      <c r="M33" s="44">
        <f>SUM(M37:M46)</f>
        <v>29416</v>
      </c>
      <c r="P33" s="44">
        <f>SUM(P37:P46)</f>
        <v>30866</v>
      </c>
      <c r="Q33" s="142">
        <f>SUM(Q37:Q46,R37:R46)</f>
        <v>27945</v>
      </c>
      <c r="R33" s="143"/>
      <c r="V33" s="46">
        <f>SUM(V37:V46)</f>
        <v>29594.85</v>
      </c>
      <c r="Y33" s="47">
        <f>SUM(Y37:Y46)</f>
        <v>31050.593389020476</v>
      </c>
    </row>
    <row r="34" spans="1:25" ht="15.6" x14ac:dyDescent="0.3">
      <c r="A34" s="11"/>
      <c r="E34" s="2"/>
      <c r="F34" s="20" t="s">
        <v>56</v>
      </c>
      <c r="G34" s="21"/>
      <c r="H34" s="90" t="s">
        <v>57</v>
      </c>
      <c r="I34" s="91"/>
      <c r="J34" s="91"/>
      <c r="K34" s="92"/>
      <c r="L34" s="92"/>
      <c r="M34" s="92"/>
      <c r="N34" s="92"/>
      <c r="O34" s="92"/>
      <c r="P34" s="92"/>
      <c r="Q34" s="95" t="s">
        <v>58</v>
      </c>
      <c r="R34" s="96"/>
      <c r="S34" s="96"/>
      <c r="T34" s="96"/>
      <c r="U34" s="96"/>
      <c r="V34" s="96"/>
      <c r="W34" s="96"/>
      <c r="X34" s="96"/>
      <c r="Y34" s="97"/>
    </row>
    <row r="35" spans="1:25" ht="58.2" customHeight="1" thickBot="1" x14ac:dyDescent="0.3">
      <c r="E35" s="2"/>
      <c r="F35" s="152" t="s">
        <v>97</v>
      </c>
      <c r="G35" s="153"/>
      <c r="H35" s="93"/>
      <c r="I35" s="93"/>
      <c r="J35" s="93"/>
      <c r="K35" s="93"/>
      <c r="L35" s="93"/>
      <c r="M35" s="93"/>
      <c r="N35" s="93"/>
      <c r="O35" s="93"/>
      <c r="P35" s="94"/>
      <c r="Q35" s="98"/>
      <c r="R35" s="98"/>
      <c r="S35" s="98"/>
      <c r="T35" s="98"/>
      <c r="U35" s="98"/>
      <c r="V35" s="98"/>
      <c r="W35" s="98"/>
      <c r="X35" s="98"/>
      <c r="Y35" s="99"/>
    </row>
    <row r="36" spans="1:25" ht="85.2" customHeight="1" thickBot="1" x14ac:dyDescent="0.3">
      <c r="B36" s="65" t="s">
        <v>17</v>
      </c>
      <c r="C36" s="114" t="s">
        <v>59</v>
      </c>
      <c r="D36" s="114" t="s">
        <v>96</v>
      </c>
      <c r="E36" s="66" t="s">
        <v>60</v>
      </c>
      <c r="F36" s="67" t="s">
        <v>61</v>
      </c>
      <c r="G36" s="67" t="s">
        <v>62</v>
      </c>
      <c r="H36" s="110" t="s">
        <v>88</v>
      </c>
      <c r="I36" s="110" t="s">
        <v>63</v>
      </c>
      <c r="J36" s="110" t="s">
        <v>89</v>
      </c>
      <c r="K36" s="110" t="s">
        <v>90</v>
      </c>
      <c r="L36" s="110" t="s">
        <v>64</v>
      </c>
      <c r="M36" s="110" t="s">
        <v>65</v>
      </c>
      <c r="N36" s="110" t="s">
        <v>66</v>
      </c>
      <c r="O36" s="110" t="s">
        <v>91</v>
      </c>
      <c r="P36" s="110" t="s">
        <v>67</v>
      </c>
      <c r="Q36" s="67" t="s">
        <v>92</v>
      </c>
      <c r="R36" s="67" t="s">
        <v>68</v>
      </c>
      <c r="S36" s="67" t="s">
        <v>93</v>
      </c>
      <c r="T36" s="68" t="s">
        <v>94</v>
      </c>
      <c r="U36" s="67" t="s">
        <v>69</v>
      </c>
      <c r="V36" s="67" t="s">
        <v>70</v>
      </c>
      <c r="W36" s="67" t="s">
        <v>71</v>
      </c>
      <c r="X36" s="67" t="s">
        <v>95</v>
      </c>
      <c r="Y36" s="69" t="s">
        <v>72</v>
      </c>
    </row>
    <row r="37" spans="1:25" x14ac:dyDescent="0.25">
      <c r="B37" s="14" t="s">
        <v>22</v>
      </c>
      <c r="C37" s="14"/>
      <c r="D37" s="14"/>
      <c r="E37" s="9" t="s">
        <v>73</v>
      </c>
      <c r="F37" s="100">
        <v>30</v>
      </c>
      <c r="G37" s="100">
        <v>19</v>
      </c>
      <c r="H37" s="123">
        <v>2500</v>
      </c>
      <c r="I37" s="123">
        <v>0</v>
      </c>
      <c r="J37" s="124">
        <v>0</v>
      </c>
      <c r="K37" s="123">
        <f>H37*(J37/100)</f>
        <v>0</v>
      </c>
      <c r="L37" s="124">
        <v>0</v>
      </c>
      <c r="M37" s="125">
        <f>H37+I37+K37+L37</f>
        <v>2500</v>
      </c>
      <c r="N37" s="126">
        <v>0</v>
      </c>
      <c r="O37" s="127">
        <v>0</v>
      </c>
      <c r="P37" s="125">
        <f>SUM(M37:O37)</f>
        <v>2500</v>
      </c>
      <c r="Q37" s="125">
        <f t="shared" ref="Q37:R46" si="0">H37+F37</f>
        <v>2530</v>
      </c>
      <c r="R37" s="125">
        <f t="shared" si="0"/>
        <v>19</v>
      </c>
      <c r="S37" s="123">
        <f t="shared" ref="S37:S46" si="1">J37</f>
        <v>0</v>
      </c>
      <c r="T37" s="125">
        <f>Q37*(S37/100)</f>
        <v>0</v>
      </c>
      <c r="U37" s="128">
        <f t="shared" ref="U37:U46" si="2">L37</f>
        <v>0</v>
      </c>
      <c r="V37" s="125">
        <f>Q37+R37+T37+U37</f>
        <v>2549</v>
      </c>
      <c r="W37" s="126">
        <f t="shared" ref="W37:W46" si="3">N37</f>
        <v>0</v>
      </c>
      <c r="X37" s="127">
        <f t="shared" ref="X37:X46" si="4">(V37/M37*O37)</f>
        <v>0</v>
      </c>
      <c r="Y37" s="125">
        <f>SUM(V37:X37)</f>
        <v>2549</v>
      </c>
    </row>
    <row r="38" spans="1:25" x14ac:dyDescent="0.25">
      <c r="B38" s="15" t="s">
        <v>23</v>
      </c>
      <c r="C38" s="15"/>
      <c r="D38" s="15"/>
      <c r="E38" s="10" t="s">
        <v>74</v>
      </c>
      <c r="F38" s="49">
        <f>F37*0.6</f>
        <v>18</v>
      </c>
      <c r="G38" s="101"/>
      <c r="H38" s="123">
        <v>1500</v>
      </c>
      <c r="I38" s="123">
        <v>30</v>
      </c>
      <c r="J38" s="124">
        <v>3</v>
      </c>
      <c r="K38" s="123">
        <f>H38*(J38/100)</f>
        <v>45</v>
      </c>
      <c r="L38" s="124">
        <v>20</v>
      </c>
      <c r="M38" s="123">
        <f t="shared" ref="M38:M46" si="5">H38+I38+K38+L38</f>
        <v>1595</v>
      </c>
      <c r="N38" s="129">
        <v>0</v>
      </c>
      <c r="O38" s="124">
        <v>100</v>
      </c>
      <c r="P38" s="123">
        <f t="shared" ref="P38:P46" si="6">SUM(M38:O38)</f>
        <v>1695</v>
      </c>
      <c r="Q38" s="123">
        <f t="shared" si="0"/>
        <v>1518</v>
      </c>
      <c r="R38" s="123">
        <f t="shared" si="0"/>
        <v>30</v>
      </c>
      <c r="S38" s="123">
        <f t="shared" si="1"/>
        <v>3</v>
      </c>
      <c r="T38" s="123">
        <f>Q38*(S38/100)</f>
        <v>45.54</v>
      </c>
      <c r="U38" s="130">
        <f>L38</f>
        <v>20</v>
      </c>
      <c r="V38" s="123">
        <f>Q38+R38+T38+U38</f>
        <v>1613.54</v>
      </c>
      <c r="W38" s="129">
        <f>N38</f>
        <v>0</v>
      </c>
      <c r="X38" s="124">
        <f>(V38/M38*O38)</f>
        <v>101.16238244514106</v>
      </c>
      <c r="Y38" s="123">
        <f>SUM(V38:X38)</f>
        <v>1714.702382445141</v>
      </c>
    </row>
    <row r="39" spans="1:25" x14ac:dyDescent="0.25">
      <c r="B39" s="15" t="s">
        <v>24</v>
      </c>
      <c r="C39" s="15"/>
      <c r="D39" s="15"/>
      <c r="E39" s="10" t="s">
        <v>75</v>
      </c>
      <c r="F39" s="101">
        <v>17</v>
      </c>
      <c r="G39" s="101"/>
      <c r="H39" s="123">
        <v>2700</v>
      </c>
      <c r="I39" s="123">
        <v>100</v>
      </c>
      <c r="J39" s="124">
        <v>3</v>
      </c>
      <c r="K39" s="123">
        <f t="shared" ref="K39:K46" si="7">H39*(J39/100)</f>
        <v>81</v>
      </c>
      <c r="L39" s="124">
        <v>0</v>
      </c>
      <c r="M39" s="123">
        <f t="shared" si="5"/>
        <v>2881</v>
      </c>
      <c r="N39" s="129">
        <v>0</v>
      </c>
      <c r="O39" s="124">
        <v>150</v>
      </c>
      <c r="P39" s="123">
        <f t="shared" si="6"/>
        <v>3031</v>
      </c>
      <c r="Q39" s="123">
        <f t="shared" si="0"/>
        <v>2717</v>
      </c>
      <c r="R39" s="123">
        <f>I39+G39</f>
        <v>100</v>
      </c>
      <c r="S39" s="123">
        <f>J39</f>
        <v>3</v>
      </c>
      <c r="T39" s="123">
        <f t="shared" ref="T39:T46" si="8">Q39*(S39/100)</f>
        <v>81.509999999999991</v>
      </c>
      <c r="U39" s="130">
        <f t="shared" si="2"/>
        <v>0</v>
      </c>
      <c r="V39" s="123">
        <f t="shared" ref="V39:V45" si="9">Q39+R39+T39+U39</f>
        <v>2898.51</v>
      </c>
      <c r="W39" s="129">
        <f t="shared" si="3"/>
        <v>0</v>
      </c>
      <c r="X39" s="124">
        <f t="shared" si="4"/>
        <v>150.91166261714682</v>
      </c>
      <c r="Y39" s="123">
        <f t="shared" ref="Y39:Y46" si="10">SUM(V39:X39)</f>
        <v>3049.4216626171469</v>
      </c>
    </row>
    <row r="40" spans="1:25" x14ac:dyDescent="0.25">
      <c r="B40" s="15" t="s">
        <v>25</v>
      </c>
      <c r="C40" s="15"/>
      <c r="D40" s="15"/>
      <c r="E40" s="10" t="s">
        <v>76</v>
      </c>
      <c r="F40" s="49">
        <f>F39</f>
        <v>17</v>
      </c>
      <c r="G40" s="101"/>
      <c r="H40" s="123">
        <v>2700</v>
      </c>
      <c r="I40" s="123">
        <v>60</v>
      </c>
      <c r="J40" s="124">
        <v>8</v>
      </c>
      <c r="K40" s="123">
        <f t="shared" si="7"/>
        <v>216</v>
      </c>
      <c r="L40" s="124">
        <v>60</v>
      </c>
      <c r="M40" s="123">
        <f t="shared" si="5"/>
        <v>3036</v>
      </c>
      <c r="N40" s="129">
        <v>20</v>
      </c>
      <c r="O40" s="124">
        <v>200</v>
      </c>
      <c r="P40" s="123">
        <f t="shared" si="6"/>
        <v>3256</v>
      </c>
      <c r="Q40" s="123">
        <f t="shared" si="0"/>
        <v>2717</v>
      </c>
      <c r="R40" s="123">
        <f t="shared" si="0"/>
        <v>60</v>
      </c>
      <c r="S40" s="123">
        <f t="shared" si="1"/>
        <v>8</v>
      </c>
      <c r="T40" s="123">
        <f t="shared" si="8"/>
        <v>217.36</v>
      </c>
      <c r="U40" s="130">
        <f t="shared" si="2"/>
        <v>60</v>
      </c>
      <c r="V40" s="123">
        <f t="shared" si="9"/>
        <v>3054.36</v>
      </c>
      <c r="W40" s="129">
        <f t="shared" si="3"/>
        <v>20</v>
      </c>
      <c r="X40" s="124">
        <f t="shared" si="4"/>
        <v>201.20948616600791</v>
      </c>
      <c r="Y40" s="123">
        <f t="shared" si="10"/>
        <v>3275.5694861660081</v>
      </c>
    </row>
    <row r="41" spans="1:25" x14ac:dyDescent="0.25">
      <c r="B41" s="15" t="s">
        <v>26</v>
      </c>
      <c r="C41" s="15"/>
      <c r="D41" s="15"/>
      <c r="E41" s="10" t="s">
        <v>76</v>
      </c>
      <c r="F41" s="49">
        <f>F39</f>
        <v>17</v>
      </c>
      <c r="G41" s="101"/>
      <c r="H41" s="123">
        <v>2700</v>
      </c>
      <c r="I41" s="123">
        <v>0</v>
      </c>
      <c r="J41" s="124">
        <v>0</v>
      </c>
      <c r="K41" s="123">
        <f t="shared" si="7"/>
        <v>0</v>
      </c>
      <c r="L41" s="124">
        <v>0</v>
      </c>
      <c r="M41" s="123">
        <f t="shared" si="5"/>
        <v>2700</v>
      </c>
      <c r="N41" s="129">
        <v>0</v>
      </c>
      <c r="O41" s="124">
        <v>250</v>
      </c>
      <c r="P41" s="123">
        <f t="shared" si="6"/>
        <v>2950</v>
      </c>
      <c r="Q41" s="123">
        <f t="shared" si="0"/>
        <v>2717</v>
      </c>
      <c r="R41" s="123">
        <f t="shared" si="0"/>
        <v>0</v>
      </c>
      <c r="S41" s="123">
        <f t="shared" si="1"/>
        <v>0</v>
      </c>
      <c r="T41" s="123">
        <f t="shared" si="8"/>
        <v>0</v>
      </c>
      <c r="U41" s="130">
        <f t="shared" si="2"/>
        <v>0</v>
      </c>
      <c r="V41" s="123">
        <f t="shared" si="9"/>
        <v>2717</v>
      </c>
      <c r="W41" s="129">
        <f t="shared" si="3"/>
        <v>0</v>
      </c>
      <c r="X41" s="124">
        <f t="shared" si="4"/>
        <v>251.57407407407405</v>
      </c>
      <c r="Y41" s="123">
        <f t="shared" si="10"/>
        <v>2968.5740740740739</v>
      </c>
    </row>
    <row r="42" spans="1:25" x14ac:dyDescent="0.25">
      <c r="B42" s="15" t="s">
        <v>27</v>
      </c>
      <c r="C42" s="15"/>
      <c r="D42" s="15"/>
      <c r="E42" s="10" t="s">
        <v>77</v>
      </c>
      <c r="F42" s="101">
        <v>9</v>
      </c>
      <c r="G42" s="101"/>
      <c r="H42" s="123">
        <v>2900</v>
      </c>
      <c r="I42" s="123">
        <v>90</v>
      </c>
      <c r="J42" s="124">
        <v>8</v>
      </c>
      <c r="K42" s="123">
        <f t="shared" si="7"/>
        <v>232</v>
      </c>
      <c r="L42" s="124">
        <v>70</v>
      </c>
      <c r="M42" s="123">
        <f t="shared" si="5"/>
        <v>3292</v>
      </c>
      <c r="N42" s="129">
        <v>0</v>
      </c>
      <c r="O42" s="124">
        <v>300</v>
      </c>
      <c r="P42" s="123">
        <f t="shared" si="6"/>
        <v>3592</v>
      </c>
      <c r="Q42" s="123">
        <f t="shared" si="0"/>
        <v>2909</v>
      </c>
      <c r="R42" s="123">
        <f t="shared" si="0"/>
        <v>90</v>
      </c>
      <c r="S42" s="123">
        <f t="shared" si="1"/>
        <v>8</v>
      </c>
      <c r="T42" s="123">
        <f t="shared" si="8"/>
        <v>232.72</v>
      </c>
      <c r="U42" s="130">
        <f t="shared" si="2"/>
        <v>70</v>
      </c>
      <c r="V42" s="123">
        <f t="shared" si="9"/>
        <v>3301.72</v>
      </c>
      <c r="W42" s="129">
        <f t="shared" si="3"/>
        <v>0</v>
      </c>
      <c r="X42" s="124">
        <f t="shared" si="4"/>
        <v>300.88578371810451</v>
      </c>
      <c r="Y42" s="123">
        <f t="shared" si="10"/>
        <v>3602.6057837181042</v>
      </c>
    </row>
    <row r="43" spans="1:25" x14ac:dyDescent="0.25">
      <c r="B43" s="15" t="s">
        <v>28</v>
      </c>
      <c r="C43" s="15"/>
      <c r="D43" s="15"/>
      <c r="E43" s="10" t="s">
        <v>78</v>
      </c>
      <c r="F43" s="50">
        <f>F42</f>
        <v>9</v>
      </c>
      <c r="G43" s="102"/>
      <c r="H43" s="123">
        <v>2900</v>
      </c>
      <c r="I43" s="123">
        <v>0</v>
      </c>
      <c r="J43" s="124">
        <v>0</v>
      </c>
      <c r="K43" s="123">
        <f t="shared" si="7"/>
        <v>0</v>
      </c>
      <c r="L43" s="124">
        <v>0</v>
      </c>
      <c r="M43" s="123">
        <f t="shared" si="5"/>
        <v>2900</v>
      </c>
      <c r="N43" s="129">
        <v>30</v>
      </c>
      <c r="O43" s="124">
        <v>0</v>
      </c>
      <c r="P43" s="123">
        <f t="shared" si="6"/>
        <v>2930</v>
      </c>
      <c r="Q43" s="123">
        <f t="shared" si="0"/>
        <v>2909</v>
      </c>
      <c r="R43" s="123">
        <f t="shared" si="0"/>
        <v>0</v>
      </c>
      <c r="S43" s="123">
        <f t="shared" si="1"/>
        <v>0</v>
      </c>
      <c r="T43" s="123">
        <f t="shared" si="8"/>
        <v>0</v>
      </c>
      <c r="U43" s="130">
        <f t="shared" si="2"/>
        <v>0</v>
      </c>
      <c r="V43" s="123">
        <f t="shared" si="9"/>
        <v>2909</v>
      </c>
      <c r="W43" s="129">
        <f t="shared" si="3"/>
        <v>30</v>
      </c>
      <c r="X43" s="124">
        <f t="shared" si="4"/>
        <v>0</v>
      </c>
      <c r="Y43" s="123">
        <f t="shared" si="10"/>
        <v>2939</v>
      </c>
    </row>
    <row r="44" spans="1:25" x14ac:dyDescent="0.25">
      <c r="B44" s="15" t="s">
        <v>29</v>
      </c>
      <c r="C44" s="15"/>
      <c r="D44" s="15"/>
      <c r="E44" s="10" t="s">
        <v>78</v>
      </c>
      <c r="F44" s="50">
        <f>F42</f>
        <v>9</v>
      </c>
      <c r="G44" s="102"/>
      <c r="H44" s="123">
        <v>2900</v>
      </c>
      <c r="I44" s="123">
        <v>80</v>
      </c>
      <c r="J44" s="124">
        <v>8</v>
      </c>
      <c r="K44" s="123">
        <f t="shared" si="7"/>
        <v>232</v>
      </c>
      <c r="L44" s="124">
        <v>0</v>
      </c>
      <c r="M44" s="123">
        <f t="shared" si="5"/>
        <v>3212</v>
      </c>
      <c r="N44" s="129">
        <v>0</v>
      </c>
      <c r="O44" s="124">
        <v>0</v>
      </c>
      <c r="P44" s="123">
        <f t="shared" si="6"/>
        <v>3212</v>
      </c>
      <c r="Q44" s="123">
        <f t="shared" si="0"/>
        <v>2909</v>
      </c>
      <c r="R44" s="123">
        <f t="shared" si="0"/>
        <v>80</v>
      </c>
      <c r="S44" s="123">
        <f t="shared" si="1"/>
        <v>8</v>
      </c>
      <c r="T44" s="123">
        <f t="shared" si="8"/>
        <v>232.72</v>
      </c>
      <c r="U44" s="130">
        <f t="shared" si="2"/>
        <v>0</v>
      </c>
      <c r="V44" s="123">
        <f t="shared" si="9"/>
        <v>3221.72</v>
      </c>
      <c r="W44" s="129">
        <f t="shared" si="3"/>
        <v>0</v>
      </c>
      <c r="X44" s="124">
        <f t="shared" si="4"/>
        <v>0</v>
      </c>
      <c r="Y44" s="123">
        <f t="shared" si="10"/>
        <v>3221.72</v>
      </c>
    </row>
    <row r="45" spans="1:25" x14ac:dyDescent="0.25">
      <c r="B45" s="15" t="s">
        <v>30</v>
      </c>
      <c r="C45" s="15"/>
      <c r="D45" s="15"/>
      <c r="E45" s="10" t="s">
        <v>79</v>
      </c>
      <c r="F45" s="103"/>
      <c r="G45" s="102"/>
      <c r="H45" s="123">
        <v>3000</v>
      </c>
      <c r="I45" s="123">
        <v>0</v>
      </c>
      <c r="J45" s="124">
        <v>8</v>
      </c>
      <c r="K45" s="123">
        <f t="shared" si="7"/>
        <v>240</v>
      </c>
      <c r="L45" s="124">
        <v>80</v>
      </c>
      <c r="M45" s="123">
        <f t="shared" si="5"/>
        <v>3320</v>
      </c>
      <c r="N45" s="129">
        <v>0</v>
      </c>
      <c r="O45" s="124">
        <v>400</v>
      </c>
      <c r="P45" s="123">
        <f t="shared" si="6"/>
        <v>3720</v>
      </c>
      <c r="Q45" s="123">
        <f t="shared" si="0"/>
        <v>3000</v>
      </c>
      <c r="R45" s="123">
        <f t="shared" si="0"/>
        <v>0</v>
      </c>
      <c r="S45" s="123">
        <f t="shared" si="1"/>
        <v>8</v>
      </c>
      <c r="T45" s="123">
        <f t="shared" si="8"/>
        <v>240</v>
      </c>
      <c r="U45" s="130">
        <f t="shared" si="2"/>
        <v>80</v>
      </c>
      <c r="V45" s="123">
        <f t="shared" si="9"/>
        <v>3320</v>
      </c>
      <c r="W45" s="129">
        <f t="shared" si="3"/>
        <v>0</v>
      </c>
      <c r="X45" s="124">
        <f t="shared" si="4"/>
        <v>400</v>
      </c>
      <c r="Y45" s="123">
        <f t="shared" si="10"/>
        <v>3720</v>
      </c>
    </row>
    <row r="46" spans="1:25" ht="13.8" thickBot="1" x14ac:dyDescent="0.3">
      <c r="B46" s="15" t="s">
        <v>31</v>
      </c>
      <c r="C46" s="15"/>
      <c r="D46" s="15"/>
      <c r="E46" s="10" t="s">
        <v>80</v>
      </c>
      <c r="F46" s="103"/>
      <c r="G46" s="102">
        <v>30</v>
      </c>
      <c r="H46" s="123">
        <v>3500</v>
      </c>
      <c r="I46" s="123">
        <v>110</v>
      </c>
      <c r="J46" s="124">
        <v>8</v>
      </c>
      <c r="K46" s="123">
        <f t="shared" si="7"/>
        <v>280</v>
      </c>
      <c r="L46" s="124">
        <v>90</v>
      </c>
      <c r="M46" s="123">
        <f t="shared" si="5"/>
        <v>3980</v>
      </c>
      <c r="N46" s="129">
        <v>0</v>
      </c>
      <c r="O46" s="124">
        <v>0</v>
      </c>
      <c r="P46" s="123">
        <f t="shared" si="6"/>
        <v>3980</v>
      </c>
      <c r="Q46" s="123">
        <f t="shared" si="0"/>
        <v>3500</v>
      </c>
      <c r="R46" s="123">
        <f t="shared" si="0"/>
        <v>140</v>
      </c>
      <c r="S46" s="123">
        <f t="shared" si="1"/>
        <v>8</v>
      </c>
      <c r="T46" s="123">
        <f t="shared" si="8"/>
        <v>280</v>
      </c>
      <c r="U46" s="130">
        <f t="shared" si="2"/>
        <v>90</v>
      </c>
      <c r="V46" s="123">
        <f>Q46+R46+T46+U46</f>
        <v>4010</v>
      </c>
      <c r="W46" s="129">
        <f t="shared" si="3"/>
        <v>0</v>
      </c>
      <c r="X46" s="124">
        <f t="shared" si="4"/>
        <v>0</v>
      </c>
      <c r="Y46" s="131">
        <f t="shared" si="10"/>
        <v>4010</v>
      </c>
    </row>
  </sheetData>
  <mergeCells count="8">
    <mergeCell ref="A9:P9"/>
    <mergeCell ref="A10:P10"/>
    <mergeCell ref="Q33:R33"/>
    <mergeCell ref="F35:G35"/>
    <mergeCell ref="H29:I29"/>
    <mergeCell ref="H30:I30"/>
    <mergeCell ref="H31:I31"/>
    <mergeCell ref="H33:I33"/>
  </mergeCells>
  <phoneticPr fontId="1" type="noConversion"/>
  <hyperlinks>
    <hyperlink ref="A5" r:id="rId1" xr:uid="{B68170B4-C931-4278-BB3B-A25BF45D9B37}"/>
    <hyperlink ref="A6" r:id="rId2" xr:uid="{1B7A4435-9992-415E-9BAE-E214F17B5160}"/>
  </hyperlinks>
  <pageMargins left="0.7" right="0.7" top="0.75" bottom="0.75" header="0.3" footer="0.3"/>
  <pageSetup paperSize="0" orientation="portrait" r:id="rId3"/>
  <drawing r:id="rId4"/>
  <tableParts count="1"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994F2374B000534B91BAC5AB949DD998" ma:contentTypeVersion="15" ma:contentTypeDescription="Luo uusi asiakirja." ma:contentTypeScope="" ma:versionID="06568c6578269aac71d35b363e1fe108">
  <xsd:schema xmlns:xsd="http://www.w3.org/2001/XMLSchema" xmlns:xs="http://www.w3.org/2001/XMLSchema" xmlns:p="http://schemas.microsoft.com/office/2006/metadata/properties" xmlns:ns3="e9c6d660-9f8c-4388-ad5a-a7153deabb2a" xmlns:ns4="38f8e7c7-2be9-4b35-abe9-44697238a91e" targetNamespace="http://schemas.microsoft.com/office/2006/metadata/properties" ma:root="true" ma:fieldsID="5f76804b882fae2cf85fd79f139ed31f" ns3:_="" ns4:_="">
    <xsd:import namespace="e9c6d660-9f8c-4388-ad5a-a7153deabb2a"/>
    <xsd:import namespace="38f8e7c7-2be9-4b35-abe9-44697238a91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c6d660-9f8c-4388-ad5a-a7153deabb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f8e7c7-2be9-4b35-abe9-44697238a91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Jakamisvihjeen hajautu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9c6d660-9f8c-4388-ad5a-a7153deabb2a" xsi:nil="true"/>
  </documentManagement>
</p:properties>
</file>

<file path=customXml/itemProps1.xml><?xml version="1.0" encoding="utf-8"?>
<ds:datastoreItem xmlns:ds="http://schemas.openxmlformats.org/officeDocument/2006/customXml" ds:itemID="{3D920BD6-8298-422C-B546-41EB226A76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36C9C0-67A4-43F9-B98E-514D6982EF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c6d660-9f8c-4388-ad5a-a7153deabb2a"/>
    <ds:schemaRef ds:uri="38f8e7c7-2be9-4b35-abe9-44697238a9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17AA0AB-B6CB-4011-B565-F26DC85BB5B7}">
  <ds:schemaRefs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  <ds:schemaRef ds:uri="38f8e7c7-2be9-4b35-abe9-44697238a91e"/>
    <ds:schemaRef ds:uri="e9c6d660-9f8c-4388-ad5a-a7153deabb2a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Sammandrag</vt:lpstr>
      <vt:lpstr>Justeringspott 0,4 %</vt:lpstr>
      <vt:lpstr>Stupstocken för justeringspotte</vt:lpstr>
      <vt:lpstr>Pott enligt löneutvecklingsprog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Kalkyleringsmodell för lokala justeringspotter 1.6.2024</dc:title>
  <dc:subject>KVTES:n 1.1.2019 paikallisen järjestelyerän mallilaskuri</dc:subject>
  <dc:creator/>
  <cp:keywords/>
  <dc:description/>
  <cp:lastModifiedBy/>
  <cp:revision/>
  <dcterms:created xsi:type="dcterms:W3CDTF">2018-08-24T06:39:57Z</dcterms:created>
  <dcterms:modified xsi:type="dcterms:W3CDTF">2024-05-20T11:40:47Z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0x010100994F2374B000534B91BAC5AB949DD998</vt:lpwstr>
  </property>
  <property fmtid="{D5CDD505-2E9C-101B-9397-08002B2CF9AE}" pid="3" name="MediaServiceImageTags">
    <vt:lpwstr/>
  </property>
</Properties>
</file>