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455" windowHeight="6105"/>
  </bookViews>
  <sheets>
    <sheet name="Kalkyleringsmodell" sheetId="1" r:id="rId1"/>
  </sheets>
  <calcPr calcId="162913"/>
</workbook>
</file>

<file path=xl/calcChain.xml><?xml version="1.0" encoding="utf-8"?>
<calcChain xmlns="http://schemas.openxmlformats.org/spreadsheetml/2006/main">
  <c r="H32" i="1" l="1"/>
  <c r="J32" i="1" s="1"/>
  <c r="M32" i="1" s="1"/>
  <c r="H31" i="1"/>
  <c r="J31" i="1" s="1"/>
  <c r="M31" i="1" s="1"/>
  <c r="H28" i="1"/>
  <c r="J28" i="1" s="1"/>
  <c r="M28" i="1" s="1"/>
  <c r="H25" i="1"/>
  <c r="J25" i="1" s="1"/>
  <c r="M25" i="1" s="1"/>
  <c r="T24" i="1"/>
  <c r="T25" i="1"/>
  <c r="T26" i="1"/>
  <c r="T27" i="1"/>
  <c r="T28" i="1"/>
  <c r="T29" i="1"/>
  <c r="T30" i="1"/>
  <c r="T31" i="1"/>
  <c r="T32" i="1"/>
  <c r="T23" i="1"/>
  <c r="F24" i="1"/>
  <c r="C24" i="1"/>
  <c r="F36" i="1" s="1"/>
  <c r="C27" i="1"/>
  <c r="F27" i="1"/>
  <c r="R24" i="1"/>
  <c r="R25" i="1"/>
  <c r="R26" i="1"/>
  <c r="R27" i="1"/>
  <c r="R28" i="1"/>
  <c r="R29" i="1"/>
  <c r="R30" i="1"/>
  <c r="R31" i="1"/>
  <c r="R32" i="1"/>
  <c r="R23" i="1"/>
  <c r="F30" i="1"/>
  <c r="H30" i="1" s="1"/>
  <c r="J30" i="1" s="1"/>
  <c r="M30" i="1" s="1"/>
  <c r="F29" i="1"/>
  <c r="F26" i="1"/>
  <c r="H26" i="1" s="1"/>
  <c r="C30" i="1"/>
  <c r="C29" i="1"/>
  <c r="C26" i="1"/>
  <c r="P32" i="1"/>
  <c r="P31" i="1"/>
  <c r="P30" i="1"/>
  <c r="P29" i="1"/>
  <c r="P28" i="1"/>
  <c r="P27" i="1"/>
  <c r="P26" i="1"/>
  <c r="P25" i="1"/>
  <c r="P24" i="1"/>
  <c r="O32" i="1"/>
  <c r="Q32" i="1" s="1"/>
  <c r="O31" i="1"/>
  <c r="Q31" i="1" s="1"/>
  <c r="O28" i="1"/>
  <c r="Q28" i="1" s="1"/>
  <c r="O25" i="1"/>
  <c r="Q25" i="1" s="1"/>
  <c r="O23" i="1"/>
  <c r="P23" i="1"/>
  <c r="H23" i="1"/>
  <c r="J23" i="1" s="1"/>
  <c r="M23" i="1" s="1"/>
  <c r="F33" i="1" l="1"/>
  <c r="S32" i="1"/>
  <c r="U32" i="1" s="1"/>
  <c r="V32" i="1" s="1"/>
  <c r="H27" i="1"/>
  <c r="J27" i="1" s="1"/>
  <c r="M27" i="1" s="1"/>
  <c r="H29" i="1"/>
  <c r="J29" i="1" s="1"/>
  <c r="M29" i="1" s="1"/>
  <c r="Q23" i="1"/>
  <c r="S31" i="1"/>
  <c r="U31" i="1" s="1"/>
  <c r="V31" i="1" s="1"/>
  <c r="O26" i="1"/>
  <c r="Q26" i="1" s="1"/>
  <c r="S28" i="1"/>
  <c r="U28" i="1" s="1"/>
  <c r="V28" i="1" s="1"/>
  <c r="O30" i="1"/>
  <c r="Q30" i="1" s="1"/>
  <c r="S30" i="1" s="1"/>
  <c r="O27" i="1"/>
  <c r="S25" i="1"/>
  <c r="U25" i="1" s="1"/>
  <c r="V25" i="1" s="1"/>
  <c r="S23" i="1"/>
  <c r="U23" i="1" s="1"/>
  <c r="O29" i="1"/>
  <c r="H24" i="1"/>
  <c r="J24" i="1" s="1"/>
  <c r="M24" i="1" s="1"/>
  <c r="J26" i="1"/>
  <c r="M26" i="1" s="1"/>
  <c r="O24" i="1"/>
  <c r="Q29" i="1" l="1"/>
  <c r="S29" i="1" s="1"/>
  <c r="U29" i="1" s="1"/>
  <c r="V29" i="1" s="1"/>
  <c r="Q27" i="1"/>
  <c r="S27" i="1" s="1"/>
  <c r="U27" i="1" s="1"/>
  <c r="V27" i="1" s="1"/>
  <c r="O33" i="1"/>
  <c r="F37" i="1" s="1"/>
  <c r="S26" i="1"/>
  <c r="U26" i="1" s="1"/>
  <c r="V26" i="1" s="1"/>
  <c r="M33" i="1"/>
  <c r="M36" i="1" s="1"/>
  <c r="V23" i="1"/>
  <c r="U30" i="1"/>
  <c r="V30" i="1" s="1"/>
  <c r="Q24" i="1"/>
  <c r="S24" i="1" s="1"/>
  <c r="J33" i="1"/>
  <c r="U24" i="1" l="1"/>
  <c r="V24" i="1" s="1"/>
  <c r="V33" i="1" s="1"/>
  <c r="S33" i="1"/>
  <c r="J37" i="1" l="1"/>
  <c r="J36" i="1"/>
  <c r="V36" i="1"/>
  <c r="V37" i="1"/>
</calcChain>
</file>

<file path=xl/sharedStrings.xml><?xml version="1.0" encoding="utf-8"?>
<sst xmlns="http://schemas.openxmlformats.org/spreadsheetml/2006/main" count="68" uniqueCount="58">
  <si>
    <t>KT Kommunarbetsgivarna/Hotti</t>
  </si>
  <si>
    <t>24.8.2018</t>
  </si>
  <si>
    <t>Modell för beräkning av kostnaderna för den lokala justeringspotten på 1,2 % inom AKTA 1.1.2019</t>
  </si>
  <si>
    <t xml:space="preserve">10 anställda, av vilka </t>
  </si>
  <si>
    <t>– Person 9 är anställd i befattning D.</t>
  </si>
  <si>
    <t>– Person 10 är anställd i befattning E.</t>
  </si>
  <si>
    <t xml:space="preserve">(**) Arbetserfarenhetstillägget är automatiskt, dvs. procentuellt, och höjs i samma proportion som den uppgiftsrelaterade lönen (förhöjningskoefficient: den nya uppgiftsrelaterade lönen dividerad med den gamla). </t>
  </si>
  <si>
    <t>(***) Arbetstidsersättningarna är automatiska, dvs. procentuella tillägg, som höjs i samma proportion som den ordinarie lönen (förhöjningskoefficient: den nya ordinarie lönen dividerad med den gamla).</t>
  </si>
  <si>
    <t>(****) De icke-automatiska dvs. eurobaserade tilläggen höjs inte.</t>
  </si>
  <si>
    <t>Förhöjning 1.1.2019, euro/mån.</t>
  </si>
  <si>
    <t>Löner 30.11.2018:</t>
  </si>
  <si>
    <t>De nya förhöjda lönerna 1.1.2019, euro per månad:</t>
  </si>
  <si>
    <t xml:space="preserve">Anteckna förhöjningarna av den uppgiftsrelaterade lönen och/eller det individuella tillägget i de gröna fälten i dessa två kolumner. </t>
  </si>
  <si>
    <t>Person</t>
  </si>
  <si>
    <t>Höjning av det individuella tillägget</t>
  </si>
  <si>
    <t>2.     Individuellt tillägg</t>
  </si>
  <si>
    <t>5.            Ordinarie lön</t>
  </si>
  <si>
    <t>Person 1</t>
  </si>
  <si>
    <t>A (*)</t>
  </si>
  <si>
    <t>Person 2</t>
  </si>
  <si>
    <t>A</t>
  </si>
  <si>
    <t>Person 3</t>
  </si>
  <si>
    <t>B (*)</t>
  </si>
  <si>
    <t>Person 4</t>
  </si>
  <si>
    <t>B</t>
  </si>
  <si>
    <t>Person 5</t>
  </si>
  <si>
    <t>Person 6</t>
  </si>
  <si>
    <t>C (*)</t>
  </si>
  <si>
    <t>Person 7</t>
  </si>
  <si>
    <t>C</t>
  </si>
  <si>
    <t>Person 8</t>
  </si>
  <si>
    <t>Person 9</t>
  </si>
  <si>
    <t>D</t>
  </si>
  <si>
    <t>Person 10</t>
  </si>
  <si>
    <t>E</t>
  </si>
  <si>
    <t>Tillgänglig justeringspott:</t>
  </si>
  <si>
    <t>Av de ordinarie lönerna</t>
  </si>
  <si>
    <t>Justeringspotten, utfall:</t>
  </si>
  <si>
    <t>Kostnad, euro per månad</t>
  </si>
  <si>
    <t>Kostnad, %</t>
  </si>
  <si>
    <t>Den verkliga kostnaden ska vara lika stor som den tillgängliga!</t>
  </si>
  <si>
    <t>– Personerna 3, 4 och 5 har befattningar med lika krävande uppgifter (B).</t>
  </si>
  <si>
    <t>– Personerna 1 och 2 har befattningar med lika krävande uppgifter (A). Person 2 är deltidsanställd med en deltidsprocent på 60.</t>
  </si>
  <si>
    <t>– Personerna 6, 7 och 8 har befattningar med lika krävande uppgifter (C).</t>
  </si>
  <si>
    <t>Befatt-ning</t>
  </si>
  <si>
    <t>Höjning av den uppgifts-relaterade lönen</t>
  </si>
  <si>
    <t>1.           Uppgifts-relaterad lön</t>
  </si>
  <si>
    <t>Av de uppgifts-relaterade lönerna och/eller individuella tilläggen</t>
  </si>
  <si>
    <t>Av total-lönerna</t>
  </si>
  <si>
    <t>8.   Totallön</t>
  </si>
  <si>
    <t xml:space="preserve">3.      Arbets-erfaren-hetstilllägg, automatiskt (**) </t>
  </si>
  <si>
    <t>4.                 Övriga tillägg till den ordinarie lönen, icke-automatiska (****)</t>
  </si>
  <si>
    <t>3.      Arbets-erfaren-hetstillägg, automatiskt (**)</t>
  </si>
  <si>
    <t>4.                   Övriga tillägg till den ordinarie lönen, icke-automatiska (****)</t>
  </si>
  <si>
    <t>7.        Arbetstids-ersättningar, automatiska tillägg (***)</t>
  </si>
  <si>
    <t xml:space="preserve">(*) När den uppgiftsrelaterade lönen för de befattningar som markerats med asterisk (*) höjs, höjs automatiskt också de uppgiftsrelaterade lönerna för andra anställda med lika krävande uppgifter lika mycket. </t>
  </si>
  <si>
    <t>6.               Andra eurobaserade tillägg än de som avses i punkt 4 (****)</t>
  </si>
  <si>
    <t>6.                Andra eurobaserade tillägg än de som avses i punkt 4 (****)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</si>
</sst>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quotePrefix="1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7" fillId="0" borderId="0" xfId="0" applyFont="1"/>
    <xf numFmtId="0" fontId="6" fillId="0" borderId="0" xfId="0" applyFont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5" fillId="0" borderId="0" xfId="0" quotePrefix="1" applyFont="1"/>
    <xf numFmtId="0" fontId="5" fillId="0" borderId="0" xfId="0" applyFont="1"/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/>
    <xf numFmtId="0" fontId="2" fillId="0" borderId="0" xfId="0" applyFont="1" applyFill="1" applyBorder="1"/>
    <xf numFmtId="1" fontId="2" fillId="0" borderId="0" xfId="0" applyNumberFormat="1" applyFont="1" applyBorder="1"/>
    <xf numFmtId="1" fontId="2" fillId="0" borderId="0" xfId="0" applyNumberFormat="1" applyFont="1"/>
    <xf numFmtId="1" fontId="2" fillId="0" borderId="0" xfId="0" applyNumberFormat="1" applyFont="1" applyFill="1" applyBorder="1"/>
    <xf numFmtId="3" fontId="8" fillId="0" borderId="7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/>
    <xf numFmtId="3" fontId="6" fillId="0" borderId="16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1" fontId="0" fillId="0" borderId="17" xfId="0" applyNumberFormat="1" applyFill="1" applyBorder="1" applyAlignment="1">
      <alignment vertical="top"/>
    </xf>
    <xf numFmtId="0" fontId="0" fillId="0" borderId="18" xfId="0" applyFill="1" applyBorder="1"/>
    <xf numFmtId="0" fontId="0" fillId="0" borderId="7" xfId="0" applyFill="1" applyBorder="1"/>
    <xf numFmtId="0" fontId="0" fillId="0" borderId="8" xfId="0" applyFill="1" applyBorder="1"/>
    <xf numFmtId="3" fontId="5" fillId="0" borderId="7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3" fontId="5" fillId="0" borderId="6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5" fillId="0" borderId="0" xfId="0" applyFont="1" applyFill="1" applyBorder="1"/>
    <xf numFmtId="0" fontId="2" fillId="3" borderId="1" xfId="0" applyFont="1" applyFill="1" applyBorder="1" applyAlignment="1">
      <alignment vertical="top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0" fillId="0" borderId="0" xfId="0" applyFill="1"/>
    <xf numFmtId="1" fontId="2" fillId="3" borderId="6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vertical="top"/>
    </xf>
    <xf numFmtId="0" fontId="0" fillId="4" borderId="13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2" fillId="4" borderId="2" xfId="0" applyFont="1" applyFill="1" applyBorder="1"/>
    <xf numFmtId="0" fontId="2" fillId="4" borderId="13" xfId="0" applyFont="1" applyFill="1" applyBorder="1"/>
    <xf numFmtId="0" fontId="0" fillId="4" borderId="3" xfId="0" applyFill="1" applyBorder="1" applyAlignment="1">
      <alignment horizontal="center"/>
    </xf>
    <xf numFmtId="0" fontId="2" fillId="4" borderId="4" xfId="0" applyFont="1" applyFill="1" applyBorder="1"/>
    <xf numFmtId="0" fontId="2" fillId="4" borderId="14" xfId="0" applyFont="1" applyFill="1" applyBorder="1"/>
    <xf numFmtId="0" fontId="0" fillId="4" borderId="5" xfId="0" applyFill="1" applyBorder="1" applyAlignment="1">
      <alignment horizontal="center"/>
    </xf>
    <xf numFmtId="0" fontId="2" fillId="4" borderId="1" xfId="0" applyFont="1" applyFill="1" applyBorder="1" applyAlignment="1">
      <alignment vertical="top" wrapText="1"/>
    </xf>
    <xf numFmtId="1" fontId="2" fillId="4" borderId="7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2" fillId="4" borderId="2" xfId="0" applyFont="1" applyFill="1" applyBorder="1" applyAlignment="1"/>
    <xf numFmtId="1" fontId="2" fillId="4" borderId="13" xfId="0" applyNumberFormat="1" applyFont="1" applyFill="1" applyBorder="1" applyAlignment="1"/>
    <xf numFmtId="1" fontId="2" fillId="4" borderId="3" xfId="0" applyNumberFormat="1" applyFont="1" applyFill="1" applyBorder="1" applyAlignment="1"/>
    <xf numFmtId="0" fontId="2" fillId="4" borderId="4" xfId="0" applyFont="1" applyFill="1" applyBorder="1" applyAlignment="1"/>
    <xf numFmtId="0" fontId="2" fillId="4" borderId="14" xfId="0" applyFont="1" applyFill="1" applyBorder="1" applyAlignment="1"/>
    <xf numFmtId="0" fontId="2" fillId="4" borderId="5" xfId="0" applyFont="1" applyFill="1" applyBorder="1" applyAlignment="1"/>
    <xf numFmtId="0" fontId="5" fillId="0" borderId="1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3" fontId="2" fillId="4" borderId="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1" xfId="0" applyFont="1" applyFill="1" applyBorder="1" applyAlignment="1">
      <alignment vertical="top"/>
    </xf>
    <xf numFmtId="0" fontId="0" fillId="4" borderId="19" xfId="0" applyFill="1" applyBorder="1" applyAlignment="1">
      <alignment vertical="top"/>
    </xf>
    <xf numFmtId="0" fontId="0" fillId="4" borderId="12" xfId="0" applyFill="1" applyBorder="1" applyAlignment="1">
      <alignment vertical="top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255559</xdr:colOff>
      <xdr:row>38</xdr:row>
      <xdr:rowOff>24933</xdr:rowOff>
    </xdr:from>
    <xdr:to>
      <xdr:col>12</xdr:col>
      <xdr:colOff>448786</xdr:colOff>
      <xdr:row>39</xdr:row>
      <xdr:rowOff>149596</xdr:rowOff>
    </xdr:to>
    <xdr:sp macro="" textlink="">
      <xdr:nvSpPr>
        <xdr:cNvPr id="2" name="Ylänuoli 1"/>
        <xdr:cNvSpPr/>
      </xdr:nvSpPr>
      <xdr:spPr>
        <a:xfrm>
          <a:off x="9212566" y="8371093"/>
          <a:ext cx="193227" cy="2867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21</xdr:col>
      <xdr:colOff>268024</xdr:colOff>
      <xdr:row>38</xdr:row>
      <xdr:rowOff>12466</xdr:rowOff>
    </xdr:from>
    <xdr:to>
      <xdr:col>21</xdr:col>
      <xdr:colOff>461251</xdr:colOff>
      <xdr:row>39</xdr:row>
      <xdr:rowOff>137129</xdr:rowOff>
    </xdr:to>
    <xdr:sp macro="" textlink="">
      <xdr:nvSpPr>
        <xdr:cNvPr id="4" name="Ylänuoli 3"/>
        <xdr:cNvSpPr/>
      </xdr:nvSpPr>
      <xdr:spPr>
        <a:xfrm>
          <a:off x="15451926" y="8358626"/>
          <a:ext cx="193227" cy="2867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abSelected="1" zoomScaleNormal="100" workbookViewId="0"/>
  </sheetViews>
  <sheetFormatPr defaultRowHeight="12.75" x14ac:dyDescent="0.2"/>
  <cols>
    <col min="1" max="1" width="11.28515625" customWidth="1"/>
    <col min="2" max="2" width="7.85546875" style="6" customWidth="1"/>
    <col min="3" max="3" width="11.85546875" style="6" customWidth="1"/>
    <col min="4" max="4" width="14.85546875" style="6" customWidth="1"/>
    <col min="5" max="5" width="3.7109375" style="12" customWidth="1"/>
    <col min="6" max="6" width="9" customWidth="1"/>
    <col min="7" max="7" width="9.85546875" customWidth="1"/>
    <col min="8" max="8" width="10.28515625" customWidth="1"/>
    <col min="9" max="9" width="11.5703125" customWidth="1"/>
    <col min="10" max="10" width="11.42578125" customWidth="1"/>
    <col min="11" max="11" width="12.140625" customWidth="1"/>
    <col min="12" max="12" width="11.85546875" customWidth="1"/>
    <col min="13" max="13" width="7.42578125" customWidth="1"/>
    <col min="14" max="14" width="3.7109375" customWidth="1"/>
    <col min="15" max="15" width="8.7109375" customWidth="1"/>
    <col min="16" max="16" width="9.42578125" customWidth="1"/>
    <col min="17" max="17" width="10.42578125" customWidth="1"/>
    <col min="18" max="18" width="11.5703125" customWidth="1"/>
    <col min="19" max="19" width="11.140625" customWidth="1"/>
    <col min="20" max="20" width="12.42578125" customWidth="1"/>
    <col min="21" max="21" width="11.28515625" customWidth="1"/>
    <col min="22" max="22" width="7.7109375" customWidth="1"/>
  </cols>
  <sheetData>
    <row r="1" spans="1:21" x14ac:dyDescent="0.2">
      <c r="A1" t="s">
        <v>0</v>
      </c>
      <c r="T1" s="1"/>
      <c r="U1" s="23" t="s">
        <v>1</v>
      </c>
    </row>
    <row r="4" spans="1:21" ht="18" x14ac:dyDescent="0.25">
      <c r="A4" s="17" t="s">
        <v>2</v>
      </c>
    </row>
    <row r="6" spans="1:21" ht="12.75" customHeight="1" x14ac:dyDescent="0.25">
      <c r="A6" s="4"/>
    </row>
    <row r="7" spans="1:21" ht="12.75" customHeight="1" x14ac:dyDescent="0.2">
      <c r="A7" s="15" t="s">
        <v>3</v>
      </c>
      <c r="B7" s="18"/>
      <c r="C7" s="8"/>
      <c r="D7" s="8"/>
      <c r="E7" s="13"/>
      <c r="H7" s="7"/>
      <c r="I7" s="7"/>
      <c r="J7" s="7"/>
      <c r="K7" s="7"/>
    </row>
    <row r="8" spans="1:21" ht="14.25" x14ac:dyDescent="0.2">
      <c r="A8" s="87" t="s">
        <v>42</v>
      </c>
      <c r="B8" s="88"/>
      <c r="C8" s="88"/>
      <c r="D8" s="88"/>
      <c r="E8" s="88"/>
      <c r="F8" s="88"/>
      <c r="G8" s="88"/>
      <c r="H8" s="88"/>
      <c r="I8" s="88"/>
      <c r="J8" s="88"/>
      <c r="K8" s="7"/>
    </row>
    <row r="9" spans="1:21" ht="14.25" x14ac:dyDescent="0.2">
      <c r="A9" s="23" t="s">
        <v>41</v>
      </c>
      <c r="B9" s="18"/>
      <c r="C9" s="8"/>
      <c r="D9" s="8"/>
      <c r="E9" s="13"/>
      <c r="H9" s="7"/>
      <c r="I9" s="7"/>
      <c r="J9" s="7"/>
      <c r="K9" s="7"/>
    </row>
    <row r="10" spans="1:21" ht="14.25" x14ac:dyDescent="0.2">
      <c r="A10" s="23" t="s">
        <v>43</v>
      </c>
      <c r="B10" s="18"/>
      <c r="C10" s="8"/>
      <c r="D10" s="8"/>
      <c r="E10" s="13"/>
      <c r="H10" s="7"/>
      <c r="I10" s="7"/>
      <c r="J10" s="7"/>
      <c r="K10" s="7"/>
    </row>
    <row r="11" spans="1:21" ht="14.25" x14ac:dyDescent="0.2">
      <c r="A11" s="16" t="s">
        <v>4</v>
      </c>
      <c r="B11" s="18"/>
      <c r="C11" s="8"/>
      <c r="D11" s="8"/>
      <c r="E11" s="13"/>
      <c r="H11" s="7"/>
      <c r="I11" s="7"/>
      <c r="J11" s="7"/>
      <c r="K11" s="7"/>
    </row>
    <row r="12" spans="1:21" ht="14.25" x14ac:dyDescent="0.2">
      <c r="A12" s="16" t="s">
        <v>5</v>
      </c>
      <c r="B12" s="18"/>
      <c r="C12" s="8"/>
      <c r="D12" s="8"/>
      <c r="E12" s="13"/>
      <c r="H12" s="7"/>
      <c r="I12" s="7"/>
      <c r="J12" s="7"/>
      <c r="K12" s="7"/>
    </row>
    <row r="14" spans="1:21" x14ac:dyDescent="0.2">
      <c r="A14" s="24" t="s">
        <v>55</v>
      </c>
    </row>
    <row r="15" spans="1:21" x14ac:dyDescent="0.2">
      <c r="A15" s="23" t="s">
        <v>6</v>
      </c>
    </row>
    <row r="16" spans="1:21" x14ac:dyDescent="0.2">
      <c r="A16" s="15" t="s">
        <v>7</v>
      </c>
    </row>
    <row r="17" spans="1:25" x14ac:dyDescent="0.2">
      <c r="A17" s="24" t="s">
        <v>8</v>
      </c>
    </row>
    <row r="19" spans="1:25" ht="13.5" thickBot="1" x14ac:dyDescent="0.25"/>
    <row r="20" spans="1:25" x14ac:dyDescent="0.2">
      <c r="C20" s="32" t="s">
        <v>9</v>
      </c>
      <c r="D20" s="33"/>
      <c r="F20" s="3" t="s">
        <v>10</v>
      </c>
      <c r="G20" s="3"/>
      <c r="O20" s="3" t="s">
        <v>11</v>
      </c>
      <c r="Y20" s="6"/>
    </row>
    <row r="21" spans="1:25" ht="83.1" customHeight="1" thickBot="1" x14ac:dyDescent="0.25">
      <c r="C21" s="85" t="s">
        <v>12</v>
      </c>
      <c r="D21" s="86"/>
      <c r="Y21" s="6"/>
    </row>
    <row r="22" spans="1:25" ht="90" thickBot="1" x14ac:dyDescent="0.25">
      <c r="A22" s="48" t="s">
        <v>13</v>
      </c>
      <c r="B22" s="84" t="s">
        <v>44</v>
      </c>
      <c r="C22" s="40" t="s">
        <v>45</v>
      </c>
      <c r="D22" s="40" t="s">
        <v>14</v>
      </c>
      <c r="E22" s="11"/>
      <c r="F22" s="56" t="s">
        <v>46</v>
      </c>
      <c r="G22" s="56" t="s">
        <v>15</v>
      </c>
      <c r="H22" s="56" t="s">
        <v>50</v>
      </c>
      <c r="I22" s="56" t="s">
        <v>51</v>
      </c>
      <c r="J22" s="56" t="s">
        <v>16</v>
      </c>
      <c r="K22" s="56" t="s">
        <v>56</v>
      </c>
      <c r="L22" s="56" t="s">
        <v>54</v>
      </c>
      <c r="M22" s="56" t="s">
        <v>49</v>
      </c>
      <c r="N22" s="22"/>
      <c r="O22" s="56" t="s">
        <v>46</v>
      </c>
      <c r="P22" s="56" t="s">
        <v>15</v>
      </c>
      <c r="Q22" s="56" t="s">
        <v>52</v>
      </c>
      <c r="R22" s="56" t="s">
        <v>53</v>
      </c>
      <c r="S22" s="56" t="s">
        <v>16</v>
      </c>
      <c r="T22" s="56" t="s">
        <v>57</v>
      </c>
      <c r="U22" s="56" t="s">
        <v>54</v>
      </c>
      <c r="V22" s="56" t="s">
        <v>49</v>
      </c>
      <c r="Y22" s="6"/>
    </row>
    <row r="23" spans="1:25" x14ac:dyDescent="0.2">
      <c r="A23" s="49" t="s">
        <v>17</v>
      </c>
      <c r="B23" s="45" t="s">
        <v>18</v>
      </c>
      <c r="C23" s="34">
        <v>20</v>
      </c>
      <c r="D23" s="35"/>
      <c r="E23" s="20"/>
      <c r="F23" s="52">
        <v>2000</v>
      </c>
      <c r="G23" s="52">
        <v>0</v>
      </c>
      <c r="H23" s="52">
        <f>F23*0</f>
        <v>0</v>
      </c>
      <c r="I23" s="54">
        <v>0</v>
      </c>
      <c r="J23" s="57">
        <f t="shared" ref="J23:J32" si="0">SUM(F23:I23)</f>
        <v>2000</v>
      </c>
      <c r="K23" s="57">
        <v>0</v>
      </c>
      <c r="L23" s="58">
        <v>0</v>
      </c>
      <c r="M23" s="57">
        <f>SUM(J23:L23)</f>
        <v>2000</v>
      </c>
      <c r="N23" s="41"/>
      <c r="O23" s="57">
        <f t="shared" ref="O23:O32" si="1">F23+C23</f>
        <v>2020</v>
      </c>
      <c r="P23" s="57">
        <f t="shared" ref="P23:P32" si="2">G23+D23</f>
        <v>0</v>
      </c>
      <c r="Q23" s="57">
        <f>O23*0</f>
        <v>0</v>
      </c>
      <c r="R23" s="58">
        <f t="shared" ref="R23:R32" si="3">I23</f>
        <v>0</v>
      </c>
      <c r="S23" s="57">
        <f t="shared" ref="S23:S32" si="4">SUM(O23:R23)</f>
        <v>2020</v>
      </c>
      <c r="T23" s="57">
        <f t="shared" ref="T23:T32" si="5">K23</f>
        <v>0</v>
      </c>
      <c r="U23" s="58">
        <f t="shared" ref="U23:U32" si="6">(S23/J23*L23)</f>
        <v>0</v>
      </c>
      <c r="V23" s="57">
        <f>SUM(S23:U23)</f>
        <v>2020</v>
      </c>
      <c r="Y23" s="6"/>
    </row>
    <row r="24" spans="1:25" x14ac:dyDescent="0.2">
      <c r="A24" s="50" t="s">
        <v>19</v>
      </c>
      <c r="B24" s="46" t="s">
        <v>20</v>
      </c>
      <c r="C24" s="31">
        <f>C23*0.6</f>
        <v>12</v>
      </c>
      <c r="D24" s="36"/>
      <c r="E24" s="14"/>
      <c r="F24" s="52">
        <f>F23*0.6</f>
        <v>1200</v>
      </c>
      <c r="G24" s="52">
        <v>30</v>
      </c>
      <c r="H24" s="52">
        <f>F24*0.03</f>
        <v>36</v>
      </c>
      <c r="I24" s="54">
        <v>20</v>
      </c>
      <c r="J24" s="52">
        <f t="shared" si="0"/>
        <v>1286</v>
      </c>
      <c r="K24" s="52">
        <v>0</v>
      </c>
      <c r="L24" s="54">
        <v>100</v>
      </c>
      <c r="M24" s="52">
        <f t="shared" ref="M24:M32" si="7">SUM(J24:L24)</f>
        <v>1386</v>
      </c>
      <c r="N24" s="41"/>
      <c r="O24" s="52">
        <f t="shared" si="1"/>
        <v>1212</v>
      </c>
      <c r="P24" s="52">
        <f t="shared" si="2"/>
        <v>30</v>
      </c>
      <c r="Q24" s="52">
        <f>O24*0.03</f>
        <v>36.36</v>
      </c>
      <c r="R24" s="54">
        <f t="shared" si="3"/>
        <v>20</v>
      </c>
      <c r="S24" s="52">
        <f t="shared" si="4"/>
        <v>1298.3599999999999</v>
      </c>
      <c r="T24" s="52">
        <f t="shared" si="5"/>
        <v>0</v>
      </c>
      <c r="U24" s="54">
        <f t="shared" si="6"/>
        <v>100.96111975116639</v>
      </c>
      <c r="V24" s="52">
        <f t="shared" ref="V24:V32" si="8">SUM(S24:U24)</f>
        <v>1399.3211197511664</v>
      </c>
      <c r="Y24" s="6"/>
    </row>
    <row r="25" spans="1:25" x14ac:dyDescent="0.2">
      <c r="A25" s="50" t="s">
        <v>21</v>
      </c>
      <c r="B25" s="46" t="s">
        <v>22</v>
      </c>
      <c r="C25" s="38">
        <v>25</v>
      </c>
      <c r="D25" s="36">
        <v>15</v>
      </c>
      <c r="E25" s="14"/>
      <c r="F25" s="52">
        <v>2100</v>
      </c>
      <c r="G25" s="52">
        <v>100</v>
      </c>
      <c r="H25" s="52">
        <f>F25*0.03</f>
        <v>63</v>
      </c>
      <c r="I25" s="54">
        <v>0</v>
      </c>
      <c r="J25" s="52">
        <f t="shared" si="0"/>
        <v>2263</v>
      </c>
      <c r="K25" s="52">
        <v>0</v>
      </c>
      <c r="L25" s="54">
        <v>150</v>
      </c>
      <c r="M25" s="52">
        <f t="shared" si="7"/>
        <v>2413</v>
      </c>
      <c r="N25" s="41"/>
      <c r="O25" s="52">
        <f t="shared" si="1"/>
        <v>2125</v>
      </c>
      <c r="P25" s="52">
        <f t="shared" si="2"/>
        <v>115</v>
      </c>
      <c r="Q25" s="52">
        <f>O25*0.03</f>
        <v>63.75</v>
      </c>
      <c r="R25" s="54">
        <f t="shared" si="3"/>
        <v>0</v>
      </c>
      <c r="S25" s="52">
        <f t="shared" si="4"/>
        <v>2303.75</v>
      </c>
      <c r="T25" s="52">
        <f t="shared" si="5"/>
        <v>0</v>
      </c>
      <c r="U25" s="54">
        <f t="shared" si="6"/>
        <v>152.70106053910737</v>
      </c>
      <c r="V25" s="52">
        <f t="shared" si="8"/>
        <v>2456.4510605391074</v>
      </c>
      <c r="Y25" s="6"/>
    </row>
    <row r="26" spans="1:25" x14ac:dyDescent="0.2">
      <c r="A26" s="50" t="s">
        <v>23</v>
      </c>
      <c r="B26" s="46" t="s">
        <v>24</v>
      </c>
      <c r="C26" s="31">
        <f>C25</f>
        <v>25</v>
      </c>
      <c r="D26" s="36">
        <v>25</v>
      </c>
      <c r="E26" s="14"/>
      <c r="F26" s="52">
        <f>F25</f>
        <v>2100</v>
      </c>
      <c r="G26" s="52">
        <v>60</v>
      </c>
      <c r="H26" s="52">
        <f>F26*0.08</f>
        <v>168</v>
      </c>
      <c r="I26" s="54">
        <v>60</v>
      </c>
      <c r="J26" s="52">
        <f t="shared" si="0"/>
        <v>2388</v>
      </c>
      <c r="K26" s="52">
        <v>20</v>
      </c>
      <c r="L26" s="54">
        <v>200</v>
      </c>
      <c r="M26" s="52">
        <f t="shared" si="7"/>
        <v>2608</v>
      </c>
      <c r="N26" s="41"/>
      <c r="O26" s="52">
        <f t="shared" si="1"/>
        <v>2125</v>
      </c>
      <c r="P26" s="52">
        <f t="shared" si="2"/>
        <v>85</v>
      </c>
      <c r="Q26" s="52">
        <f>O26*0.08</f>
        <v>170</v>
      </c>
      <c r="R26" s="54">
        <f t="shared" si="3"/>
        <v>60</v>
      </c>
      <c r="S26" s="52">
        <f t="shared" si="4"/>
        <v>2440</v>
      </c>
      <c r="T26" s="52">
        <f t="shared" si="5"/>
        <v>20</v>
      </c>
      <c r="U26" s="54">
        <f t="shared" si="6"/>
        <v>204.35510887772193</v>
      </c>
      <c r="V26" s="52">
        <f t="shared" si="8"/>
        <v>2664.3551088777222</v>
      </c>
      <c r="Y26" s="6"/>
    </row>
    <row r="27" spans="1:25" x14ac:dyDescent="0.2">
      <c r="A27" s="50" t="s">
        <v>25</v>
      </c>
      <c r="B27" s="46" t="s">
        <v>24</v>
      </c>
      <c r="C27" s="31">
        <f>C25</f>
        <v>25</v>
      </c>
      <c r="D27" s="36"/>
      <c r="E27" s="14"/>
      <c r="F27" s="52">
        <f>F25</f>
        <v>2100</v>
      </c>
      <c r="G27" s="52">
        <v>0</v>
      </c>
      <c r="H27" s="52">
        <f>F27*0</f>
        <v>0</v>
      </c>
      <c r="I27" s="54">
        <v>0</v>
      </c>
      <c r="J27" s="52">
        <f t="shared" si="0"/>
        <v>2100</v>
      </c>
      <c r="K27" s="52">
        <v>0</v>
      </c>
      <c r="L27" s="54">
        <v>250</v>
      </c>
      <c r="M27" s="52">
        <f t="shared" si="7"/>
        <v>2350</v>
      </c>
      <c r="N27" s="41"/>
      <c r="O27" s="52">
        <f t="shared" si="1"/>
        <v>2125</v>
      </c>
      <c r="P27" s="52">
        <f t="shared" si="2"/>
        <v>0</v>
      </c>
      <c r="Q27" s="52">
        <f>O27*0</f>
        <v>0</v>
      </c>
      <c r="R27" s="54">
        <f t="shared" si="3"/>
        <v>0</v>
      </c>
      <c r="S27" s="52">
        <f t="shared" si="4"/>
        <v>2125</v>
      </c>
      <c r="T27" s="52">
        <f t="shared" si="5"/>
        <v>0</v>
      </c>
      <c r="U27" s="54">
        <f t="shared" si="6"/>
        <v>252.97619047619045</v>
      </c>
      <c r="V27" s="52">
        <f t="shared" si="8"/>
        <v>2377.9761904761904</v>
      </c>
      <c r="Y27" s="6"/>
    </row>
    <row r="28" spans="1:25" x14ac:dyDescent="0.2">
      <c r="A28" s="50" t="s">
        <v>26</v>
      </c>
      <c r="B28" s="46" t="s">
        <v>27</v>
      </c>
      <c r="C28" s="38">
        <v>30</v>
      </c>
      <c r="D28" s="36"/>
      <c r="E28" s="14"/>
      <c r="F28" s="52">
        <v>2200</v>
      </c>
      <c r="G28" s="52">
        <v>90</v>
      </c>
      <c r="H28" s="52">
        <f>F28*0.08</f>
        <v>176</v>
      </c>
      <c r="I28" s="54">
        <v>70</v>
      </c>
      <c r="J28" s="52">
        <f t="shared" si="0"/>
        <v>2536</v>
      </c>
      <c r="K28" s="52">
        <v>0</v>
      </c>
      <c r="L28" s="54">
        <v>300</v>
      </c>
      <c r="M28" s="52">
        <f t="shared" si="7"/>
        <v>2836</v>
      </c>
      <c r="N28" s="41"/>
      <c r="O28" s="52">
        <f t="shared" si="1"/>
        <v>2230</v>
      </c>
      <c r="P28" s="52">
        <f t="shared" si="2"/>
        <v>90</v>
      </c>
      <c r="Q28" s="52">
        <f>O28*0.08</f>
        <v>178.4</v>
      </c>
      <c r="R28" s="54">
        <f t="shared" si="3"/>
        <v>70</v>
      </c>
      <c r="S28" s="52">
        <f t="shared" si="4"/>
        <v>2568.4</v>
      </c>
      <c r="T28" s="52">
        <f t="shared" si="5"/>
        <v>0</v>
      </c>
      <c r="U28" s="54">
        <f t="shared" si="6"/>
        <v>303.83280757097793</v>
      </c>
      <c r="V28" s="52">
        <f t="shared" si="8"/>
        <v>2872.2328075709779</v>
      </c>
      <c r="Y28" s="6"/>
    </row>
    <row r="29" spans="1:25" x14ac:dyDescent="0.2">
      <c r="A29" s="50" t="s">
        <v>28</v>
      </c>
      <c r="B29" s="46" t="s">
        <v>29</v>
      </c>
      <c r="C29" s="31">
        <f>C28</f>
        <v>30</v>
      </c>
      <c r="D29" s="36"/>
      <c r="E29" s="14"/>
      <c r="F29" s="52">
        <f>F28</f>
        <v>2200</v>
      </c>
      <c r="G29" s="52">
        <v>0</v>
      </c>
      <c r="H29" s="52">
        <f>F29*0</f>
        <v>0</v>
      </c>
      <c r="I29" s="54">
        <v>0</v>
      </c>
      <c r="J29" s="52">
        <f t="shared" si="0"/>
        <v>2200</v>
      </c>
      <c r="K29" s="52">
        <v>30</v>
      </c>
      <c r="L29" s="54">
        <v>0</v>
      </c>
      <c r="M29" s="52">
        <f t="shared" si="7"/>
        <v>2230</v>
      </c>
      <c r="N29" s="41"/>
      <c r="O29" s="52">
        <f t="shared" si="1"/>
        <v>2230</v>
      </c>
      <c r="P29" s="52">
        <f t="shared" si="2"/>
        <v>0</v>
      </c>
      <c r="Q29" s="52">
        <f>O29*0</f>
        <v>0</v>
      </c>
      <c r="R29" s="54">
        <f t="shared" si="3"/>
        <v>0</v>
      </c>
      <c r="S29" s="52">
        <f t="shared" si="4"/>
        <v>2230</v>
      </c>
      <c r="T29" s="52">
        <f t="shared" si="5"/>
        <v>30</v>
      </c>
      <c r="U29" s="54">
        <f t="shared" si="6"/>
        <v>0</v>
      </c>
      <c r="V29" s="52">
        <f t="shared" si="8"/>
        <v>2260</v>
      </c>
      <c r="Y29" s="6"/>
    </row>
    <row r="30" spans="1:25" x14ac:dyDescent="0.2">
      <c r="A30" s="50" t="s">
        <v>30</v>
      </c>
      <c r="B30" s="46" t="s">
        <v>29</v>
      </c>
      <c r="C30" s="31">
        <f>C28</f>
        <v>30</v>
      </c>
      <c r="D30" s="36"/>
      <c r="E30" s="14"/>
      <c r="F30" s="52">
        <f>F28</f>
        <v>2200</v>
      </c>
      <c r="G30" s="52">
        <v>80</v>
      </c>
      <c r="H30" s="52">
        <f>F30*0.08</f>
        <v>176</v>
      </c>
      <c r="I30" s="54">
        <v>0</v>
      </c>
      <c r="J30" s="52">
        <f t="shared" si="0"/>
        <v>2456</v>
      </c>
      <c r="K30" s="52">
        <v>0</v>
      </c>
      <c r="L30" s="54">
        <v>0</v>
      </c>
      <c r="M30" s="52">
        <f t="shared" si="7"/>
        <v>2456</v>
      </c>
      <c r="N30" s="41"/>
      <c r="O30" s="52">
        <f t="shared" si="1"/>
        <v>2230</v>
      </c>
      <c r="P30" s="52">
        <f t="shared" si="2"/>
        <v>80</v>
      </c>
      <c r="Q30" s="52">
        <f>O30*0.08</f>
        <v>178.4</v>
      </c>
      <c r="R30" s="54">
        <f t="shared" si="3"/>
        <v>0</v>
      </c>
      <c r="S30" s="52">
        <f t="shared" si="4"/>
        <v>2488.4</v>
      </c>
      <c r="T30" s="52">
        <f t="shared" si="5"/>
        <v>0</v>
      </c>
      <c r="U30" s="54">
        <f t="shared" si="6"/>
        <v>0</v>
      </c>
      <c r="V30" s="52">
        <f t="shared" si="8"/>
        <v>2488.4</v>
      </c>
      <c r="Y30" s="6"/>
    </row>
    <row r="31" spans="1:25" x14ac:dyDescent="0.2">
      <c r="A31" s="50" t="s">
        <v>31</v>
      </c>
      <c r="B31" s="46" t="s">
        <v>32</v>
      </c>
      <c r="C31" s="38"/>
      <c r="D31" s="36"/>
      <c r="E31" s="14"/>
      <c r="F31" s="52">
        <v>2300</v>
      </c>
      <c r="G31" s="52">
        <v>0</v>
      </c>
      <c r="H31" s="52">
        <f>F31*0.08</f>
        <v>184</v>
      </c>
      <c r="I31" s="54">
        <v>80</v>
      </c>
      <c r="J31" s="52">
        <f t="shared" si="0"/>
        <v>2564</v>
      </c>
      <c r="K31" s="52">
        <v>0</v>
      </c>
      <c r="L31" s="54">
        <v>400</v>
      </c>
      <c r="M31" s="52">
        <f t="shared" si="7"/>
        <v>2964</v>
      </c>
      <c r="N31" s="41"/>
      <c r="O31" s="52">
        <f t="shared" si="1"/>
        <v>2300</v>
      </c>
      <c r="P31" s="52">
        <f t="shared" si="2"/>
        <v>0</v>
      </c>
      <c r="Q31" s="52">
        <f>O31*0.08</f>
        <v>184</v>
      </c>
      <c r="R31" s="54">
        <f t="shared" si="3"/>
        <v>80</v>
      </c>
      <c r="S31" s="52">
        <f t="shared" si="4"/>
        <v>2564</v>
      </c>
      <c r="T31" s="52">
        <f t="shared" si="5"/>
        <v>0</v>
      </c>
      <c r="U31" s="54">
        <f t="shared" si="6"/>
        <v>400</v>
      </c>
      <c r="V31" s="52">
        <f t="shared" si="8"/>
        <v>2964</v>
      </c>
      <c r="Y31" s="6"/>
    </row>
    <row r="32" spans="1:25" ht="13.5" thickBot="1" x14ac:dyDescent="0.25">
      <c r="A32" s="51" t="s">
        <v>33</v>
      </c>
      <c r="B32" s="47" t="s">
        <v>34</v>
      </c>
      <c r="C32" s="39"/>
      <c r="D32" s="37">
        <v>30</v>
      </c>
      <c r="E32" s="14"/>
      <c r="F32" s="53">
        <v>2500</v>
      </c>
      <c r="G32" s="53">
        <v>110</v>
      </c>
      <c r="H32" s="53">
        <f>F32*0.08</f>
        <v>200</v>
      </c>
      <c r="I32" s="55">
        <v>90</v>
      </c>
      <c r="J32" s="53">
        <f t="shared" si="0"/>
        <v>2900</v>
      </c>
      <c r="K32" s="53">
        <v>0</v>
      </c>
      <c r="L32" s="55">
        <v>0</v>
      </c>
      <c r="M32" s="53">
        <f t="shared" si="7"/>
        <v>2900</v>
      </c>
      <c r="N32" s="41"/>
      <c r="O32" s="53">
        <f t="shared" si="1"/>
        <v>2500</v>
      </c>
      <c r="P32" s="53">
        <f t="shared" si="2"/>
        <v>140</v>
      </c>
      <c r="Q32" s="53">
        <f>O32*0.08</f>
        <v>200</v>
      </c>
      <c r="R32" s="55">
        <f t="shared" si="3"/>
        <v>90</v>
      </c>
      <c r="S32" s="53">
        <f t="shared" si="4"/>
        <v>2930</v>
      </c>
      <c r="T32" s="53">
        <f t="shared" si="5"/>
        <v>0</v>
      </c>
      <c r="U32" s="55">
        <f t="shared" si="6"/>
        <v>0</v>
      </c>
      <c r="V32" s="53">
        <f t="shared" si="8"/>
        <v>2930</v>
      </c>
      <c r="Y32" s="6"/>
    </row>
    <row r="33" spans="1:25" ht="13.5" thickBot="1" x14ac:dyDescent="0.25">
      <c r="A33" s="10"/>
      <c r="B33" s="9"/>
      <c r="C33" s="9"/>
      <c r="D33" s="9"/>
      <c r="E33" s="9"/>
      <c r="F33" s="95">
        <f>SUM(F23:F32,G23:G32)</f>
        <v>21370</v>
      </c>
      <c r="G33" s="96"/>
      <c r="H33" s="42"/>
      <c r="I33" s="42"/>
      <c r="J33" s="59">
        <f>SUM(J23:J32)</f>
        <v>22693</v>
      </c>
      <c r="K33" s="42"/>
      <c r="L33" s="42"/>
      <c r="M33" s="59">
        <f>SUM(M23:M32)</f>
        <v>24143</v>
      </c>
      <c r="N33" s="41"/>
      <c r="O33" s="95">
        <f>SUM(O23:O32,P23:P32)</f>
        <v>21637</v>
      </c>
      <c r="P33" s="96"/>
      <c r="Q33" s="43"/>
      <c r="R33" s="43"/>
      <c r="S33" s="59">
        <f>SUM(S23:S32)</f>
        <v>22967.91</v>
      </c>
      <c r="T33" s="43"/>
      <c r="U33" s="43"/>
      <c r="V33" s="59">
        <f>SUM(V23:V32)</f>
        <v>24432.736287215164</v>
      </c>
      <c r="Y33" s="6"/>
    </row>
    <row r="34" spans="1:25" ht="13.5" thickBot="1" x14ac:dyDescent="0.25">
      <c r="A34" s="5"/>
      <c r="F34" s="44"/>
      <c r="G34" s="4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5" ht="51.75" customHeight="1" thickBot="1" x14ac:dyDescent="0.25">
      <c r="A35" s="66" t="s">
        <v>35</v>
      </c>
      <c r="B35" s="67"/>
      <c r="C35" s="68"/>
      <c r="F35" s="89" t="s">
        <v>47</v>
      </c>
      <c r="G35" s="90"/>
      <c r="H35" s="3"/>
      <c r="I35" s="3"/>
      <c r="J35" s="75" t="s">
        <v>36</v>
      </c>
      <c r="K35" s="25"/>
      <c r="L35" s="3"/>
      <c r="M35" s="61" t="s">
        <v>48</v>
      </c>
      <c r="N35" s="3"/>
      <c r="O35" s="97" t="s">
        <v>37</v>
      </c>
      <c r="P35" s="98"/>
      <c r="Q35" s="99"/>
      <c r="S35" s="25"/>
      <c r="T35" s="25"/>
      <c r="U35" s="3"/>
      <c r="V35" s="61" t="s">
        <v>48</v>
      </c>
    </row>
    <row r="36" spans="1:25" x14ac:dyDescent="0.2">
      <c r="A36" s="69" t="s">
        <v>38</v>
      </c>
      <c r="B36" s="70"/>
      <c r="C36" s="71"/>
      <c r="F36" s="91">
        <f>SUM(C23:C32,D23:D32)</f>
        <v>267</v>
      </c>
      <c r="G36" s="92"/>
      <c r="J36" s="76">
        <f>S33-J33</f>
        <v>274.90999999999985</v>
      </c>
      <c r="K36" s="21"/>
      <c r="L36" s="28"/>
      <c r="M36" s="62">
        <f>M33*M37/100</f>
        <v>289.71600000000001</v>
      </c>
      <c r="N36" s="29"/>
      <c r="O36" s="78" t="s">
        <v>38</v>
      </c>
      <c r="P36" s="79"/>
      <c r="Q36" s="80"/>
      <c r="S36" s="21"/>
      <c r="T36" s="21"/>
      <c r="U36" s="30"/>
      <c r="V36" s="65">
        <f>V33-M33</f>
        <v>289.73628721516434</v>
      </c>
      <c r="W36" s="10"/>
    </row>
    <row r="37" spans="1:25" ht="13.5" thickBot="1" x14ac:dyDescent="0.25">
      <c r="A37" s="72" t="s">
        <v>39</v>
      </c>
      <c r="B37" s="73"/>
      <c r="C37" s="74"/>
      <c r="F37" s="93">
        <f>(O33-F33)*100/F33</f>
        <v>1.2494150678521292</v>
      </c>
      <c r="G37" s="94"/>
      <c r="J37" s="77">
        <f>(S33-J33)*100/J33</f>
        <v>1.2114308377032559</v>
      </c>
      <c r="K37" s="19"/>
      <c r="L37" s="26"/>
      <c r="M37" s="63">
        <v>1.2</v>
      </c>
      <c r="N37" s="3"/>
      <c r="O37" s="81" t="s">
        <v>39</v>
      </c>
      <c r="P37" s="82"/>
      <c r="Q37" s="83"/>
      <c r="S37" s="19"/>
      <c r="T37" s="19"/>
      <c r="U37" s="27"/>
      <c r="V37" s="63">
        <f>(V33-M33)*100/M33</f>
        <v>1.2000840293880808</v>
      </c>
      <c r="W37" s="10"/>
    </row>
    <row r="38" spans="1:25" x14ac:dyDescent="0.2">
      <c r="J38" s="64"/>
      <c r="O38" s="64"/>
      <c r="P38" s="64"/>
      <c r="Q38" s="64"/>
      <c r="V38" s="64"/>
    </row>
    <row r="39" spans="1:25" x14ac:dyDescent="0.2">
      <c r="K39" s="64"/>
      <c r="R39" s="10"/>
      <c r="U39" s="10"/>
      <c r="W39" s="10"/>
    </row>
    <row r="40" spans="1:25" x14ac:dyDescent="0.2">
      <c r="N40" s="27" t="s">
        <v>40</v>
      </c>
      <c r="P40" s="60"/>
      <c r="Q40" s="60"/>
      <c r="R40" s="60"/>
      <c r="S40" s="60"/>
      <c r="T40" s="60"/>
      <c r="U40" s="60"/>
      <c r="V40" s="10"/>
      <c r="W40" s="10"/>
    </row>
    <row r="51" spans="13:13" x14ac:dyDescent="0.2">
      <c r="M51" s="2"/>
    </row>
  </sheetData>
  <mergeCells count="8">
    <mergeCell ref="O33:P33"/>
    <mergeCell ref="O35:Q35"/>
    <mergeCell ref="C21:D21"/>
    <mergeCell ref="A8:J8"/>
    <mergeCell ref="F35:G35"/>
    <mergeCell ref="F36:G36"/>
    <mergeCell ref="F37:G37"/>
    <mergeCell ref="F33:G33"/>
  </mergeCells>
  <phoneticPr fontId="1" type="noConversion"/>
  <pageMargins left="0.19685039370078741" right="0.19685039370078741" top="0.15748031496062992" bottom="0.15748031496062992" header="0.15748031496062992" footer="0.1574803149606299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Kalkyleringsmodell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 för beräkning av kostnaderna för den lokala justeringspotten inom AKTA 1.1.2019</dc:title>
  <dc:subject>Modell för beräkning av kostnaderna för den lokala justeringspotten inom AKTA 1.1.2019</dc:subject>
  <dc:creator/>
  <cp:lastModifiedBy/>
  <dcterms:created xsi:type="dcterms:W3CDTF">2018-09-10T07:48:10Z</dcterms:created>
  <dcterms:modified xsi:type="dcterms:W3CDTF">2018-09-10T07:48:42Z</dcterms:modified>
</cp:coreProperties>
</file>